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1085" activeTab="0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  <sheet name="F-Maxi" sheetId="10" r:id="rId10"/>
    <sheet name="F-Medium" sheetId="11" r:id="rId11"/>
    <sheet name="F-Mini" sheetId="12" r:id="rId12"/>
    <sheet name="F-Toy" sheetId="13" r:id="rId13"/>
  </sheets>
  <definedNames>
    <definedName name="_xlfn.BAHTTEXT" hidden="1">#NAME?</definedName>
    <definedName name="_xlnm.Print_Area" localSheetId="5">'AA-Maxi'!$A$1:$U$25</definedName>
    <definedName name="_xlnm.Print_Area" localSheetId="6">'AA-Medium'!$A$1:$U$26</definedName>
    <definedName name="_xlnm.Print_Area" localSheetId="7">'AA-Mini'!$A$1:$U$17</definedName>
    <definedName name="_xlnm.Print_Area" localSheetId="8">'AA-Toy'!$A$1:$U$20</definedName>
    <definedName name="_xlnm.Print_Area" localSheetId="1">'BA-Maxi'!$A$1:$Q$25</definedName>
    <definedName name="_xlnm.Print_Area" localSheetId="2">'BA-Medium'!$A$1:$Q$26</definedName>
    <definedName name="_xlnm.Print_Area" localSheetId="3">'BA-Mini'!$A$1:$Q$17</definedName>
    <definedName name="_xlnm.Print_Area" localSheetId="4">'BA-Toy'!$A$1:$Q$20</definedName>
    <definedName name="_xlnm.Print_Area" localSheetId="9">'F-Maxi'!$A$1:$K$16</definedName>
    <definedName name="_xlnm.Print_Area" localSheetId="10">'F-Medium'!$A$1:$K$16</definedName>
    <definedName name="_xlnm.Print_Area" localSheetId="11">'F-Mini'!$A$1:$K$13</definedName>
    <definedName name="_xlnm.Print_Area" localSheetId="12">'F-Toy'!$A$1:$K$14</definedName>
  </definedNames>
  <calcPr fullCalcOnLoad="1"/>
</workbook>
</file>

<file path=xl/sharedStrings.xml><?xml version="1.0" encoding="utf-8"?>
<sst xmlns="http://schemas.openxmlformats.org/spreadsheetml/2006/main" count="829" uniqueCount="161">
  <si>
    <t xml:space="preserve">Протокол соревнований по кинологическому спорту (аджилити) </t>
  </si>
  <si>
    <t>Чемпионат Всероссийского спортивно-кинологического объединения "Лето 2020"</t>
  </si>
  <si>
    <t>дата:</t>
  </si>
  <si>
    <t>23 августа 2020 года</t>
  </si>
  <si>
    <t>место проведения:</t>
  </si>
  <si>
    <t>Московская обл., д. Горки Сухаревские, "Максима-парк"</t>
  </si>
  <si>
    <t>количество участников:</t>
  </si>
  <si>
    <t>программа:</t>
  </si>
  <si>
    <t>двоеборье</t>
  </si>
  <si>
    <t>многоборье</t>
  </si>
  <si>
    <t>финал</t>
  </si>
  <si>
    <t>главный судья:</t>
  </si>
  <si>
    <t>Коровайкова О.С.</t>
  </si>
  <si>
    <t>судьи:</t>
  </si>
  <si>
    <t>Дмитроченко Е.Л.</t>
  </si>
  <si>
    <t>главный секретарь:</t>
  </si>
  <si>
    <t>Чухина Е.С.</t>
  </si>
  <si>
    <t>секретарь:</t>
  </si>
  <si>
    <t>Гришина И.Г.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</si>
  <si>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</si>
  <si>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</si>
  <si>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</si>
  <si>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</si>
  <si>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</si>
  <si>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</si>
  <si>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</si>
  <si>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</si>
  <si>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</si>
  <si>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</si>
  <si>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</si>
  <si>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</si>
  <si>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</si>
  <si>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</si>
  <si>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</si>
  <si>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</si>
  <si>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</si>
  <si>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</si>
  <si>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</si>
  <si>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</si>
  <si>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</si>
  <si>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</si>
  <si>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</si>
  <si>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</si>
  <si>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</si>
  <si>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52 пар</t>
  </si>
  <si>
    <t>Московская область</t>
  </si>
  <si>
    <t>Костромская область</t>
  </si>
  <si>
    <t>Свердловская область</t>
  </si>
  <si>
    <t>Ярославская область</t>
  </si>
  <si>
    <t>Москва</t>
  </si>
  <si>
    <t>Архангельская область</t>
  </si>
  <si>
    <t>Нижегородская область</t>
  </si>
  <si>
    <t>Тверская область</t>
  </si>
  <si>
    <t>Ивановская область</t>
  </si>
  <si>
    <t>Повалищева Екатерина</t>
  </si>
  <si>
    <t>бордер колли Молх КьюТи-Берд</t>
  </si>
  <si>
    <t>Курочкин Станислав</t>
  </si>
  <si>
    <t>бордер колли Галант Веди Айк</t>
  </si>
  <si>
    <t>Метелькова Мария</t>
  </si>
  <si>
    <t>бордер-колли Юник Ювелир</t>
  </si>
  <si>
    <t>Лобанова Анастасия</t>
  </si>
  <si>
    <t>бордер колли Желанный Джокер</t>
  </si>
  <si>
    <t>Русинова Ирина</t>
  </si>
  <si>
    <t>бордер колли Жизнерадостный Покоритель Олимпа</t>
  </si>
  <si>
    <t>Лисицына Ольга</t>
  </si>
  <si>
    <t>бордер колли Виндрейнджер</t>
  </si>
  <si>
    <t>Егорова Анастасия</t>
  </si>
  <si>
    <t>бордер-колли Севен Сис Ай Си Рэйвен Биг Бэнг</t>
  </si>
  <si>
    <t>Кондрашова Светлана</t>
  </si>
  <si>
    <t>бордер колли Лаймети Висада</t>
  </si>
  <si>
    <t>Розенберг Надежда</t>
  </si>
  <si>
    <t>бордер колли Аризона Дрим</t>
  </si>
  <si>
    <t>Туманова Светлана</t>
  </si>
  <si>
    <t>бордер колли Декарт Рене Квик Энджел</t>
  </si>
  <si>
    <t>Васильева Елена</t>
  </si>
  <si>
    <t>бордер колли Жаждущий Славы</t>
  </si>
  <si>
    <t>Шевалдина Анастасия</t>
  </si>
  <si>
    <t>бордер колли Созвездие Геры Сорбонна</t>
  </si>
  <si>
    <t>снят</t>
  </si>
  <si>
    <t>Свит Юлия</t>
  </si>
  <si>
    <t>метис Фила-Моника</t>
  </si>
  <si>
    <t>н/я</t>
  </si>
  <si>
    <t>Старцева Алина</t>
  </si>
  <si>
    <t>бордер колли Один</t>
  </si>
  <si>
    <t>Фокина Ольга</t>
  </si>
  <si>
    <t>бордер колли Люмос Солем Биг Бро</t>
  </si>
  <si>
    <t>метис Хоботов</t>
  </si>
  <si>
    <t>бордер колли Дрим оф Май Лайф</t>
  </si>
  <si>
    <t>бордер колли Сенсейшен</t>
  </si>
  <si>
    <t>Кулешова Мария</t>
  </si>
  <si>
    <t>бордер-колли Айскнехт Удача</t>
  </si>
  <si>
    <t>Томилова Мария</t>
  </si>
  <si>
    <t>бордер-колли Эбони Ноуз Эмеральд Стар</t>
  </si>
  <si>
    <t>бордер колли Дабл Трэш</t>
  </si>
  <si>
    <t>бордер-колли Мэджик Бэтери Инсайд</t>
  </si>
  <si>
    <t>Кудинова Юлия</t>
  </si>
  <si>
    <t>бордер колли Джесс Дилайт</t>
  </si>
  <si>
    <t>бордер колли Айскнехт Уникум</t>
  </si>
  <si>
    <t>Рождественская Анна</t>
  </si>
  <si>
    <t>бордер колли Ингардия Флейм Инсайд</t>
  </si>
  <si>
    <t>Пирогова Наталья</t>
  </si>
  <si>
    <t>новошотландский ретривер Лореви Талисман Фор Виктори</t>
  </si>
  <si>
    <t>Москаленко Ангелина</t>
  </si>
  <si>
    <t>бордер колли Ингардия Энигма</t>
  </si>
  <si>
    <t>бордер колли Айскнехт Эрика</t>
  </si>
  <si>
    <t>Волкова Екатерина</t>
  </si>
  <si>
    <t>бордер колли Пик Пефоманс</t>
  </si>
  <si>
    <t>Каширина Софья</t>
  </si>
  <si>
    <t>бордер колли Лансмарк Моретти</t>
  </si>
  <si>
    <t>бордер колли Люмос Солем Гуччи Герл</t>
  </si>
  <si>
    <t>бордер колли Айскнехт Пина Эксилайн</t>
  </si>
  <si>
    <t>Щербакова Ольга</t>
  </si>
  <si>
    <t>бордер колли Дороти Да Вики</t>
  </si>
  <si>
    <t>пудель Кураж Ист Гуд Лак</t>
  </si>
  <si>
    <t>шелти Стенли Сильвер Сильверстен</t>
  </si>
  <si>
    <t>Кузнецова Елизавета</t>
  </si>
  <si>
    <t>бигль Алькор Жэйт Кринк</t>
  </si>
  <si>
    <t>шпиц Хорленд'с Ейск</t>
  </si>
  <si>
    <t>шпиц Айскнехт Пина Колада</t>
  </si>
  <si>
    <t>Казьмина Ксения</t>
  </si>
  <si>
    <t>шелти Мелисса Сиелос Драугас</t>
  </si>
  <si>
    <t>Уледова Надежда</t>
  </si>
  <si>
    <t>шелти Сильвер Хоуп Аляска</t>
  </si>
  <si>
    <t>Чернова Анастасия</t>
  </si>
  <si>
    <t>Парсон-Рассел-терьер Веселый Парень</t>
  </si>
  <si>
    <t>шпиц Айскнехт Европа</t>
  </si>
  <si>
    <t>шпиц Айскнехт Алисия</t>
  </si>
  <si>
    <t>Кустарникова Мария</t>
  </si>
  <si>
    <t>Джек-Рассел-терьер Вася</t>
  </si>
  <si>
    <t>шелти Биг Хоуп Ненси Дрю</t>
  </si>
  <si>
    <t>Парсон-Рассел-терьер Манифик Мет Мафия</t>
  </si>
  <si>
    <t>Меркушина Алена</t>
  </si>
  <si>
    <t>цвергпинчер Саммер Стори</t>
  </si>
  <si>
    <t>Калинина Юлия</t>
  </si>
  <si>
    <t>фален Нова Шерри Рейн из Серебряного Бора</t>
  </si>
  <si>
    <t>Алесковская Владислава</t>
  </si>
  <si>
    <t>керн-терьер Ээстилес Яника</t>
  </si>
  <si>
    <t>Жукова Алла</t>
  </si>
  <si>
    <t>папийон Флай-Папийон Адель Адкинс</t>
  </si>
  <si>
    <t>Парсон-Рассел-терьер Турунжу Горячая Штучка</t>
  </si>
  <si>
    <t>папийон Ликс</t>
  </si>
  <si>
    <t>Главный судья</t>
  </si>
  <si>
    <t>Главный секретарь</t>
  </si>
  <si>
    <t xml:space="preserve">Московская обл., д. Горки Сухаревские, "Максима-Парк", 23.08.2020 г. </t>
  </si>
  <si>
    <t>Двоеборье, квалификационный раунд - полуфинал</t>
  </si>
  <si>
    <t>Аджилити-двоеборье 65 см</t>
  </si>
  <si>
    <t>Аджилити-двоеборье 30 см</t>
  </si>
  <si>
    <t>Аджилити-двоеборье 40 см</t>
  </si>
  <si>
    <t>Аджилити-двоеборье 55 см</t>
  </si>
  <si>
    <t>Двоеборье, квалификационный раунд - финал</t>
  </si>
  <si>
    <t>Аджилити-стандарт 65 см</t>
  </si>
  <si>
    <t>Аджилити-стандарт 30 см</t>
  </si>
  <si>
    <t>Аджилити-стандарт 40 см</t>
  </si>
  <si>
    <t>Аджилити-стандарт 55 см</t>
  </si>
  <si>
    <t>Многоборье</t>
  </si>
  <si>
    <t>Аджилити-многоборье 65 см</t>
  </si>
  <si>
    <t>Аджилити-многоборье 30 см</t>
  </si>
  <si>
    <t>Аджилити-многоборье 40 см</t>
  </si>
  <si>
    <t>Аджилити-многоборье 55 см</t>
  </si>
  <si>
    <t>—</t>
  </si>
  <si>
    <t>в/з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</si>
</sst>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17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9" fillId="33" borderId="1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13" fillId="33" borderId="15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4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16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6" fillId="33" borderId="0" xfId="0" applyFont="1" applyFill="1" applyAlignment="1" applyProtection="1">
      <alignment horizontal="center"/>
      <protection hidden="1"/>
    </xf>
    <xf numFmtId="0" fontId="17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/>
      <protection hidden="1"/>
    </xf>
    <xf numFmtId="0" fontId="19" fillId="33" borderId="20" xfId="0" applyFont="1" applyFill="1" applyBorder="1" applyAlignment="1" applyProtection="1">
      <alignment/>
      <protection hidden="1"/>
    </xf>
    <xf numFmtId="0" fontId="14" fillId="33" borderId="21" xfId="0" applyFont="1" applyFill="1" applyBorder="1" applyAlignment="1" applyProtection="1">
      <alignment horizontal="center"/>
      <protection hidden="1"/>
    </xf>
    <xf numFmtId="0" fontId="14" fillId="33" borderId="22" xfId="0" applyFont="1" applyFill="1" applyBorder="1" applyAlignment="1" applyProtection="1">
      <alignment horizontal="center"/>
      <protection hidden="1"/>
    </xf>
    <xf numFmtId="0" fontId="14" fillId="33" borderId="23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14" fillId="33" borderId="24" xfId="0" applyFont="1" applyFill="1" applyBorder="1" applyAlignment="1" applyProtection="1">
      <alignment horizontal="center"/>
      <protection hidden="1"/>
    </xf>
    <xf numFmtId="0" fontId="14" fillId="33" borderId="25" xfId="0" applyFont="1" applyFill="1" applyBorder="1" applyAlignment="1" applyProtection="1">
      <alignment horizontal="center"/>
      <protection hidden="1"/>
    </xf>
    <xf numFmtId="0" fontId="14" fillId="33" borderId="26" xfId="0" applyFont="1" applyFill="1" applyBorder="1" applyAlignment="1" applyProtection="1">
      <alignment horizontal="center"/>
      <protection hidden="1"/>
    </xf>
    <xf numFmtId="172" fontId="14" fillId="33" borderId="25" xfId="0" applyNumberFormat="1" applyFont="1" applyFill="1" applyBorder="1" applyAlignment="1" applyProtection="1">
      <alignment horizontal="center"/>
      <protection hidden="1"/>
    </xf>
    <xf numFmtId="0" fontId="14" fillId="33" borderId="27" xfId="0" applyFont="1" applyFill="1" applyBorder="1" applyAlignment="1" applyProtection="1">
      <alignment horizontal="center"/>
      <protection hidden="1"/>
    </xf>
    <xf numFmtId="0" fontId="18" fillId="33" borderId="28" xfId="0" applyFont="1" applyFill="1" applyBorder="1" applyAlignment="1" applyProtection="1">
      <alignment horizontal="center" vertical="center" wrapText="1"/>
      <protection hidden="1"/>
    </xf>
    <xf numFmtId="0" fontId="18" fillId="33" borderId="29" xfId="0" applyFont="1" applyFill="1" applyBorder="1" applyAlignment="1" applyProtection="1">
      <alignment horizontal="center" vertical="center" wrapText="1"/>
      <protection hidden="1"/>
    </xf>
    <xf numFmtId="0" fontId="18" fillId="33" borderId="30" xfId="0" applyFont="1" applyFill="1" applyBorder="1" applyAlignment="1" applyProtection="1">
      <alignment horizontal="center" vertical="center" wrapText="1"/>
      <protection hidden="1"/>
    </xf>
    <xf numFmtId="0" fontId="18" fillId="33" borderId="31" xfId="0" applyFont="1" applyFill="1" applyBorder="1" applyAlignment="1" applyProtection="1">
      <alignment horizontal="center" vertical="center" wrapText="1"/>
      <protection hidden="1"/>
    </xf>
    <xf numFmtId="0" fontId="18" fillId="33" borderId="32" xfId="0" applyFont="1" applyFill="1" applyBorder="1" applyAlignment="1" applyProtection="1">
      <alignment horizontal="center" vertical="center" wrapText="1"/>
      <protection hidden="1"/>
    </xf>
    <xf numFmtId="0" fontId="14" fillId="33" borderId="33" xfId="0" applyFont="1" applyFill="1" applyBorder="1" applyAlignment="1" applyProtection="1">
      <alignment horizontal="center"/>
      <protection hidden="1"/>
    </xf>
    <xf numFmtId="0" fontId="14" fillId="33" borderId="34" xfId="0" applyFont="1" applyFill="1" applyBorder="1" applyAlignment="1" applyProtection="1">
      <alignment/>
      <protection hidden="1"/>
    </xf>
    <xf numFmtId="0" fontId="14" fillId="33" borderId="35" xfId="0" applyFont="1" applyFill="1" applyBorder="1" applyAlignment="1" applyProtection="1">
      <alignment/>
      <protection hidden="1"/>
    </xf>
    <xf numFmtId="1" fontId="2" fillId="33" borderId="36" xfId="0" applyNumberFormat="1" applyFont="1" applyFill="1" applyBorder="1" applyAlignment="1" applyProtection="1">
      <alignment horizontal="right"/>
      <protection hidden="1"/>
    </xf>
    <xf numFmtId="2" fontId="2" fillId="33" borderId="37" xfId="0" applyNumberFormat="1" applyFont="1" applyFill="1" applyBorder="1" applyAlignment="1" applyProtection="1">
      <alignment horizontal="right"/>
      <protection hidden="1"/>
    </xf>
    <xf numFmtId="0" fontId="2" fillId="33" borderId="38" xfId="0" applyFont="1" applyFill="1" applyBorder="1" applyAlignment="1" applyProtection="1">
      <alignment horizontal="right"/>
      <protection hidden="1"/>
    </xf>
    <xf numFmtId="0" fontId="2" fillId="33" borderId="39" xfId="0" applyFont="1" applyFill="1" applyBorder="1" applyAlignment="1" applyProtection="1">
      <alignment horizontal="right"/>
      <protection hidden="1"/>
    </xf>
    <xf numFmtId="0" fontId="2" fillId="33" borderId="36" xfId="0" applyFont="1" applyFill="1" applyBorder="1" applyAlignment="1" applyProtection="1">
      <alignment horizontal="right"/>
      <protection hidden="1"/>
    </xf>
    <xf numFmtId="0" fontId="2" fillId="33" borderId="40" xfId="0" applyFont="1" applyFill="1" applyBorder="1" applyAlignment="1" applyProtection="1">
      <alignment horizontal="right"/>
      <protection hidden="1"/>
    </xf>
    <xf numFmtId="0" fontId="2" fillId="33" borderId="41" xfId="0" applyFont="1" applyFill="1" applyBorder="1" applyAlignment="1" applyProtection="1">
      <alignment horizontal="right"/>
      <protection hidden="1"/>
    </xf>
    <xf numFmtId="2" fontId="2" fillId="33" borderId="42" xfId="0" applyNumberFormat="1" applyFont="1" applyFill="1" applyBorder="1" applyAlignment="1" applyProtection="1">
      <alignment horizontal="center"/>
      <protection hidden="1"/>
    </xf>
    <xf numFmtId="2" fontId="2" fillId="33" borderId="43" xfId="0" applyNumberFormat="1" applyFont="1" applyFill="1" applyBorder="1" applyAlignment="1" applyProtection="1">
      <alignment horizontal="center"/>
      <protection hidden="1"/>
    </xf>
    <xf numFmtId="0" fontId="2" fillId="33" borderId="44" xfId="0" applyFont="1" applyFill="1" applyBorder="1" applyAlignment="1" applyProtection="1">
      <alignment horizontal="center"/>
      <protection hidden="1"/>
    </xf>
    <xf numFmtId="1" fontId="2" fillId="33" borderId="45" xfId="0" applyNumberFormat="1" applyFont="1" applyFill="1" applyBorder="1" applyAlignment="1" applyProtection="1">
      <alignment horizontal="right"/>
      <protection hidden="1"/>
    </xf>
    <xf numFmtId="2" fontId="2" fillId="33" borderId="40" xfId="0" applyNumberFormat="1" applyFont="1" applyFill="1" applyBorder="1" applyAlignment="1" applyProtection="1">
      <alignment horizontal="right"/>
      <protection hidden="1"/>
    </xf>
    <xf numFmtId="0" fontId="2" fillId="33" borderId="45" xfId="0" applyFont="1" applyFill="1" applyBorder="1" applyAlignment="1" applyProtection="1">
      <alignment horizontal="right"/>
      <protection hidden="1"/>
    </xf>
    <xf numFmtId="2" fontId="2" fillId="33" borderId="46" xfId="0" applyNumberFormat="1" applyFont="1" applyFill="1" applyBorder="1" applyAlignment="1" applyProtection="1">
      <alignment horizontal="center"/>
      <protection hidden="1"/>
    </xf>
    <xf numFmtId="0" fontId="2" fillId="33" borderId="47" xfId="0" applyFont="1" applyFill="1" applyBorder="1" applyAlignment="1" applyProtection="1">
      <alignment horizontal="center"/>
      <protection hidden="1"/>
    </xf>
    <xf numFmtId="0" fontId="14" fillId="33" borderId="48" xfId="0" applyFont="1" applyFill="1" applyBorder="1" applyAlignment="1" applyProtection="1">
      <alignment horizontal="center"/>
      <protection hidden="1"/>
    </xf>
    <xf numFmtId="0" fontId="2" fillId="33" borderId="49" xfId="0" applyFont="1" applyFill="1" applyBorder="1" applyAlignment="1" applyProtection="1">
      <alignment/>
      <protection hidden="1"/>
    </xf>
    <xf numFmtId="0" fontId="2" fillId="33" borderId="50" xfId="0" applyFont="1" applyFill="1" applyBorder="1" applyAlignment="1" applyProtection="1">
      <alignment/>
      <protection hidden="1"/>
    </xf>
    <xf numFmtId="0" fontId="2" fillId="33" borderId="48" xfId="0" applyFont="1" applyFill="1" applyBorder="1" applyAlignment="1" applyProtection="1">
      <alignment/>
      <protection hidden="1"/>
    </xf>
    <xf numFmtId="0" fontId="2" fillId="33" borderId="51" xfId="0" applyFont="1" applyFill="1" applyBorder="1" applyAlignment="1" applyProtection="1">
      <alignment/>
      <protection hidden="1"/>
    </xf>
    <xf numFmtId="0" fontId="2" fillId="33" borderId="52" xfId="0" applyFont="1" applyFill="1" applyBorder="1" applyAlignment="1" applyProtection="1">
      <alignment/>
      <protection hidden="1"/>
    </xf>
    <xf numFmtId="0" fontId="2" fillId="33" borderId="53" xfId="0" applyFont="1" applyFill="1" applyBorder="1" applyAlignment="1" applyProtection="1">
      <alignment/>
      <protection hidden="1"/>
    </xf>
    <xf numFmtId="0" fontId="20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172" fontId="14" fillId="33" borderId="0" xfId="0" applyNumberFormat="1" applyFont="1" applyFill="1" applyBorder="1" applyAlignment="1" applyProtection="1">
      <alignment horizontal="center"/>
      <protection hidden="1"/>
    </xf>
    <xf numFmtId="2" fontId="2" fillId="33" borderId="45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Alignment="1" applyProtection="1">
      <alignment horizontal="left"/>
      <protection hidden="1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55" xfId="0" applyFont="1" applyFill="1" applyBorder="1" applyAlignment="1" applyProtection="1">
      <alignment horizontal="center" vertical="center" wrapText="1"/>
      <protection hidden="1"/>
    </xf>
    <xf numFmtId="0" fontId="2" fillId="33" borderId="56" xfId="0" applyFont="1" applyFill="1" applyBorder="1" applyAlignment="1" applyProtection="1">
      <alignment horizontal="center" vertical="center" wrapText="1"/>
      <protection hidden="1"/>
    </xf>
    <xf numFmtId="0" fontId="2" fillId="33" borderId="57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59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6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61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62" xfId="0" applyFont="1" applyFill="1" applyBorder="1" applyAlignment="1" applyProtection="1">
      <alignment horizontal="center" vertical="center" wrapText="1"/>
      <protection hidden="1"/>
    </xf>
    <xf numFmtId="0" fontId="2" fillId="33" borderId="6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tabSelected="1" zoomScalePageLayoutView="0" workbookViewId="0" topLeftCell="A19">
      <selection activeCell="E38" sqref="E38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57.75" customHeight="1">
      <c r="B5" s="13"/>
      <c r="C5" s="92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4"/>
      <c r="P5" s="15"/>
    </row>
    <row r="6" spans="2:16" ht="15.7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9"/>
    </row>
    <row r="7" spans="2:16" ht="24" customHeight="1">
      <c r="B7" s="16"/>
      <c r="D7" s="20"/>
      <c r="E7" s="20"/>
      <c r="F7" s="20"/>
      <c r="G7" s="20"/>
      <c r="H7" s="20"/>
      <c r="I7" s="21" t="s">
        <v>2</v>
      </c>
      <c r="J7" s="22" t="s">
        <v>3</v>
      </c>
      <c r="K7" s="22"/>
      <c r="L7" s="22"/>
      <c r="M7" s="22"/>
      <c r="N7" s="22"/>
      <c r="O7" s="23"/>
      <c r="P7" s="24"/>
    </row>
    <row r="8" spans="2:16" ht="18" customHeight="1">
      <c r="B8" s="16"/>
      <c r="D8" s="25"/>
      <c r="E8" s="26"/>
      <c r="F8" s="26"/>
      <c r="G8" s="26"/>
      <c r="H8" s="26"/>
      <c r="I8" s="21" t="s">
        <v>4</v>
      </c>
      <c r="J8" s="22" t="s">
        <v>5</v>
      </c>
      <c r="K8" s="22"/>
      <c r="L8" s="22"/>
      <c r="M8" s="22"/>
      <c r="N8" s="22"/>
      <c r="O8" s="23"/>
      <c r="P8" s="24"/>
    </row>
    <row r="9" spans="2:16" ht="18" customHeight="1">
      <c r="B9" s="9"/>
      <c r="C9" s="20"/>
      <c r="D9" s="26"/>
      <c r="E9" s="26"/>
      <c r="F9" s="26"/>
      <c r="G9" s="26"/>
      <c r="H9" s="26"/>
      <c r="I9" s="21" t="s">
        <v>6</v>
      </c>
      <c r="J9" s="22" t="s">
        <v>44</v>
      </c>
      <c r="K9" s="22"/>
      <c r="L9" s="22"/>
      <c r="M9" s="22"/>
      <c r="N9" s="22"/>
      <c r="O9" s="23"/>
      <c r="P9" s="24"/>
    </row>
    <row r="10" spans="2:16" ht="18" customHeight="1">
      <c r="B10" s="9"/>
      <c r="C10" s="20"/>
      <c r="D10" s="26"/>
      <c r="E10" s="26"/>
      <c r="F10" s="26"/>
      <c r="G10" s="26"/>
      <c r="H10" s="26"/>
      <c r="I10" s="21" t="s">
        <v>7</v>
      </c>
      <c r="J10" s="22" t="s">
        <v>8</v>
      </c>
      <c r="K10" s="22"/>
      <c r="L10" s="22"/>
      <c r="M10" s="22"/>
      <c r="N10" s="22"/>
      <c r="O10" s="23"/>
      <c r="P10" s="24"/>
    </row>
    <row r="11" spans="2:16" ht="18" customHeight="1">
      <c r="B11" s="9"/>
      <c r="C11" s="20"/>
      <c r="D11" s="20"/>
      <c r="E11" s="20"/>
      <c r="F11" s="20"/>
      <c r="G11" s="20"/>
      <c r="H11" s="20"/>
      <c r="I11" s="27"/>
      <c r="J11" s="28" t="s">
        <v>9</v>
      </c>
      <c r="K11" s="28"/>
      <c r="L11" s="28"/>
      <c r="M11" s="28"/>
      <c r="N11" s="28"/>
      <c r="O11" s="23"/>
      <c r="P11" s="24"/>
    </row>
    <row r="12" spans="2:15" s="31" customFormat="1" ht="18" customHeight="1">
      <c r="B12" s="29"/>
      <c r="C12" s="26"/>
      <c r="D12" s="26"/>
      <c r="E12" s="26"/>
      <c r="F12" s="26"/>
      <c r="G12" s="26"/>
      <c r="H12" s="26"/>
      <c r="I12" s="27"/>
      <c r="J12" s="28" t="s">
        <v>10</v>
      </c>
      <c r="K12" s="28"/>
      <c r="L12" s="28"/>
      <c r="M12" s="28"/>
      <c r="N12" s="28"/>
      <c r="O12" s="30"/>
    </row>
    <row r="13" spans="2:15" s="31" customFormat="1" ht="18" customHeight="1">
      <c r="B13" s="29"/>
      <c r="J13" s="28"/>
      <c r="K13" s="28"/>
      <c r="L13" s="28"/>
      <c r="M13" s="28"/>
      <c r="N13" s="28"/>
      <c r="O13" s="30"/>
    </row>
    <row r="14" spans="2:15" s="31" customFormat="1" ht="18" customHeight="1">
      <c r="B14" s="29"/>
      <c r="J14" s="28"/>
      <c r="K14" s="28"/>
      <c r="L14" s="28"/>
      <c r="M14" s="28"/>
      <c r="N14" s="28"/>
      <c r="O14" s="30"/>
    </row>
    <row r="15" spans="2:15" s="31" customFormat="1" ht="18" customHeight="1">
      <c r="B15" s="29"/>
      <c r="O15" s="30"/>
    </row>
    <row r="16" spans="2:15" s="31" customFormat="1" ht="18" customHeight="1">
      <c r="B16" s="29"/>
      <c r="C16" s="26"/>
      <c r="O16" s="30"/>
    </row>
    <row r="17" spans="2:15" s="31" customFormat="1" ht="18" customHeight="1">
      <c r="B17" s="29"/>
      <c r="O17" s="30"/>
    </row>
    <row r="18" spans="2:15" s="31" customFormat="1" ht="18" customHeight="1">
      <c r="B18" s="29"/>
      <c r="I18" s="32"/>
      <c r="O18" s="30"/>
    </row>
    <row r="19" spans="2:15" s="31" customFormat="1" ht="18" customHeight="1">
      <c r="B19" s="29"/>
      <c r="C19" s="26"/>
      <c r="I19" s="21" t="s">
        <v>11</v>
      </c>
      <c r="J19" s="22" t="s">
        <v>12</v>
      </c>
      <c r="K19" s="22"/>
      <c r="L19" s="22"/>
      <c r="M19" s="22"/>
      <c r="N19" s="22"/>
      <c r="O19" s="30"/>
    </row>
    <row r="20" spans="2:15" s="31" customFormat="1" ht="18" customHeight="1">
      <c r="B20" s="29"/>
      <c r="C20" s="26"/>
      <c r="I20" s="21" t="s">
        <v>13</v>
      </c>
      <c r="J20" s="28" t="s">
        <v>14</v>
      </c>
      <c r="K20" s="28"/>
      <c r="L20" s="28"/>
      <c r="M20" s="28"/>
      <c r="N20" s="28"/>
      <c r="O20" s="30"/>
    </row>
    <row r="21" spans="2:15" s="31" customFormat="1" ht="18" customHeight="1">
      <c r="B21" s="29"/>
      <c r="C21" s="26"/>
      <c r="I21" s="27"/>
      <c r="J21" s="28"/>
      <c r="K21" s="28"/>
      <c r="L21" s="28"/>
      <c r="M21" s="28"/>
      <c r="N21" s="28"/>
      <c r="O21" s="30"/>
    </row>
    <row r="22" spans="2:15" s="31" customFormat="1" ht="18" customHeight="1">
      <c r="B22" s="29"/>
      <c r="C22" s="26"/>
      <c r="I22" s="27"/>
      <c r="J22" s="28"/>
      <c r="K22" s="22"/>
      <c r="L22" s="22"/>
      <c r="M22" s="22"/>
      <c r="N22" s="22"/>
      <c r="O22" s="30"/>
    </row>
    <row r="23" spans="2:15" s="31" customFormat="1" ht="18" customHeight="1">
      <c r="B23" s="29"/>
      <c r="C23" s="26"/>
      <c r="I23" s="21" t="s">
        <v>15</v>
      </c>
      <c r="J23" s="22" t="s">
        <v>16</v>
      </c>
      <c r="K23" s="28"/>
      <c r="L23" s="28"/>
      <c r="M23" s="28"/>
      <c r="N23" s="28"/>
      <c r="O23" s="30"/>
    </row>
    <row r="24" spans="2:15" s="31" customFormat="1" ht="18" customHeight="1">
      <c r="B24" s="29"/>
      <c r="C24" s="26"/>
      <c r="I24" s="21" t="s">
        <v>17</v>
      </c>
      <c r="J24" s="22" t="s">
        <v>18</v>
      </c>
      <c r="K24" s="28"/>
      <c r="L24" s="28"/>
      <c r="M24" s="28"/>
      <c r="N24" s="28"/>
      <c r="O24" s="30"/>
    </row>
    <row r="25" spans="2:15" s="31" customFormat="1" ht="18" customHeight="1">
      <c r="B25" s="29"/>
      <c r="C25" s="26"/>
      <c r="O25" s="30"/>
    </row>
    <row r="26" spans="2:15" s="31" customFormat="1" ht="18" customHeight="1">
      <c r="B26" s="29"/>
      <c r="C26" s="26" t="s">
        <v>141</v>
      </c>
      <c r="H26" s="31" t="s">
        <v>12</v>
      </c>
      <c r="I26" s="26"/>
      <c r="J26" s="26"/>
      <c r="K26" s="26"/>
      <c r="L26" s="26"/>
      <c r="M26" s="26"/>
      <c r="N26" s="26"/>
      <c r="O26" s="30"/>
    </row>
    <row r="27" spans="2:15" s="31" customFormat="1" ht="18" customHeight="1"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0"/>
    </row>
    <row r="28" spans="2:15" s="31" customFormat="1" ht="18" customHeight="1">
      <c r="B28" s="33"/>
      <c r="C28" s="34" t="s">
        <v>142</v>
      </c>
      <c r="D28" s="34"/>
      <c r="E28" s="34"/>
      <c r="F28" s="34"/>
      <c r="G28" s="34"/>
      <c r="H28" s="34" t="s">
        <v>16</v>
      </c>
      <c r="I28" s="34"/>
      <c r="J28" s="34"/>
      <c r="K28" s="34"/>
      <c r="L28" s="34"/>
      <c r="M28" s="34"/>
      <c r="N28" s="34"/>
      <c r="O28" s="35"/>
    </row>
  </sheetData>
  <sheetProtection/>
  <mergeCells count="2">
    <mergeCell ref="D3:M3"/>
    <mergeCell ref="C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22"/>
  <sheetViews>
    <sheetView zoomScalePageLayoutView="0" workbookViewId="0" topLeftCell="A1">
      <selection activeCell="D20" sqref="D20:I22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8.75390625" style="37" bestFit="1" customWidth="1"/>
    <col min="4" max="4" width="18.00390625" style="37" customWidth="1"/>
    <col min="5" max="5" width="39.875" style="37" bestFit="1" customWidth="1"/>
    <col min="6" max="9" width="8.75390625" style="37" customWidth="1"/>
    <col min="10" max="10" width="6.75390625" style="37" hidden="1" customWidth="1"/>
    <col min="11" max="11" width="9.625" style="37" customWidth="1"/>
    <col min="12" max="16384" width="9.125" style="37" customWidth="1"/>
  </cols>
  <sheetData>
    <row r="1" ht="5.25" customHeight="1"/>
    <row r="2" spans="2:11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</row>
    <row r="3" spans="2:11" ht="18">
      <c r="B3" s="90" t="s">
        <v>143</v>
      </c>
      <c r="C3" s="39"/>
      <c r="D3" s="39"/>
      <c r="F3" s="40"/>
      <c r="H3" s="41"/>
      <c r="I3" s="90"/>
      <c r="J3" s="41"/>
      <c r="K3" s="41"/>
    </row>
    <row r="4" spans="2:5" ht="15.75" thickBot="1">
      <c r="B4" s="42" t="s">
        <v>149</v>
      </c>
      <c r="E4" s="43"/>
    </row>
    <row r="5" spans="2:9" s="36" customFormat="1" ht="12.75">
      <c r="B5" s="44" t="s">
        <v>150</v>
      </c>
      <c r="E5" s="45"/>
      <c r="F5" s="46" t="s">
        <v>19</v>
      </c>
      <c r="G5" s="47">
        <v>213</v>
      </c>
      <c r="H5" s="47" t="s">
        <v>20</v>
      </c>
      <c r="I5" s="48">
        <v>47</v>
      </c>
    </row>
    <row r="6" spans="5:9" s="36" customFormat="1" ht="13.5" thickBot="1">
      <c r="E6" s="43"/>
      <c r="F6" s="50" t="s">
        <v>21</v>
      </c>
      <c r="G6" s="51">
        <v>4.5</v>
      </c>
      <c r="H6" s="51" t="s">
        <v>22</v>
      </c>
      <c r="I6" s="52">
        <v>71</v>
      </c>
    </row>
    <row r="7" spans="2:1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43</v>
      </c>
      <c r="G7" s="109"/>
      <c r="H7" s="109"/>
      <c r="I7" s="110"/>
      <c r="J7" s="98" t="s">
        <v>31</v>
      </c>
      <c r="K7" s="98" t="s">
        <v>31</v>
      </c>
    </row>
    <row r="8" spans="2:11" ht="23.2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99"/>
      <c r="K8" s="99"/>
    </row>
    <row r="9" spans="2:11" ht="12.75">
      <c r="B9" s="60">
        <v>6511</v>
      </c>
      <c r="C9" s="61" t="s">
        <v>54</v>
      </c>
      <c r="D9" s="61" t="s">
        <v>45</v>
      </c>
      <c r="E9" s="62" t="s">
        <v>55</v>
      </c>
      <c r="F9" s="63">
        <v>0</v>
      </c>
      <c r="G9" s="64">
        <v>41.72</v>
      </c>
      <c r="H9" s="65">
        <f aca="true" t="shared" si="0" ref="H9:H15">IF(OR(G9="снят",G9="н/я",G9&gt;I$6),120,IF(G9&gt;I$5,G9-I$5,0))</f>
        <v>0</v>
      </c>
      <c r="I9" s="66">
        <f aca="true" t="shared" si="1" ref="I9:I15">IF(H9=120,120,F9+H9)</f>
        <v>0</v>
      </c>
      <c r="J9" s="72">
        <v>1</v>
      </c>
      <c r="K9" s="72">
        <f>IF(OR(G9="снят",G9="н/я",G9&gt;I$6,G9=0),"—",1)</f>
        <v>1</v>
      </c>
    </row>
    <row r="10" spans="2:11" ht="12.75">
      <c r="B10" s="60">
        <v>6509</v>
      </c>
      <c r="C10" s="61" t="s">
        <v>56</v>
      </c>
      <c r="D10" s="61" t="s">
        <v>46</v>
      </c>
      <c r="E10" s="62" t="s">
        <v>57</v>
      </c>
      <c r="F10" s="73">
        <v>0</v>
      </c>
      <c r="G10" s="74">
        <v>42</v>
      </c>
      <c r="H10" s="68">
        <f t="shared" si="0"/>
        <v>0</v>
      </c>
      <c r="I10" s="69">
        <f t="shared" si="1"/>
        <v>0</v>
      </c>
      <c r="J10" s="77">
        <f aca="true" t="shared" si="2" ref="J10:J15">J9+1</f>
        <v>2</v>
      </c>
      <c r="K10" s="77">
        <f aca="true" t="shared" si="3" ref="K10:K15">IF(OR(G10="снят",G10="н/я",G10&gt;I$6,G10=0),"—",K9+1)</f>
        <v>2</v>
      </c>
    </row>
    <row r="11" spans="2:11" ht="12.75">
      <c r="B11" s="60">
        <v>6504</v>
      </c>
      <c r="C11" s="61" t="s">
        <v>64</v>
      </c>
      <c r="D11" s="61" t="s">
        <v>48</v>
      </c>
      <c r="E11" s="62" t="s">
        <v>65</v>
      </c>
      <c r="F11" s="73">
        <v>0</v>
      </c>
      <c r="G11" s="74">
        <v>42.12</v>
      </c>
      <c r="H11" s="68">
        <f t="shared" si="0"/>
        <v>0</v>
      </c>
      <c r="I11" s="69">
        <f t="shared" si="1"/>
        <v>0</v>
      </c>
      <c r="J11" s="77">
        <f t="shared" si="2"/>
        <v>3</v>
      </c>
      <c r="K11" s="77">
        <f t="shared" si="3"/>
        <v>3</v>
      </c>
    </row>
    <row r="12" spans="2:11" ht="12.75">
      <c r="B12" s="60">
        <v>6501</v>
      </c>
      <c r="C12" s="61" t="s">
        <v>60</v>
      </c>
      <c r="D12" s="61" t="s">
        <v>47</v>
      </c>
      <c r="E12" s="62" t="s">
        <v>61</v>
      </c>
      <c r="F12" s="73">
        <v>0</v>
      </c>
      <c r="G12" s="74">
        <v>43.87</v>
      </c>
      <c r="H12" s="68">
        <f t="shared" si="0"/>
        <v>0</v>
      </c>
      <c r="I12" s="69">
        <f t="shared" si="1"/>
        <v>0</v>
      </c>
      <c r="J12" s="77">
        <f t="shared" si="2"/>
        <v>4</v>
      </c>
      <c r="K12" s="77">
        <f t="shared" si="3"/>
        <v>4</v>
      </c>
    </row>
    <row r="13" spans="2:11" ht="12.75">
      <c r="B13" s="60">
        <v>6512</v>
      </c>
      <c r="C13" s="61" t="s">
        <v>62</v>
      </c>
      <c r="D13" s="61" t="s">
        <v>46</v>
      </c>
      <c r="E13" s="62" t="s">
        <v>63</v>
      </c>
      <c r="F13" s="73">
        <v>0</v>
      </c>
      <c r="G13" s="74">
        <v>46.06</v>
      </c>
      <c r="H13" s="68">
        <f t="shared" si="0"/>
        <v>0</v>
      </c>
      <c r="I13" s="69">
        <f t="shared" si="1"/>
        <v>0</v>
      </c>
      <c r="J13" s="77">
        <f t="shared" si="2"/>
        <v>5</v>
      </c>
      <c r="K13" s="77">
        <f t="shared" si="3"/>
        <v>5</v>
      </c>
    </row>
    <row r="14" spans="2:11" ht="12.75">
      <c r="B14" s="60">
        <v>6503</v>
      </c>
      <c r="C14" s="61" t="s">
        <v>58</v>
      </c>
      <c r="D14" s="61" t="s">
        <v>45</v>
      </c>
      <c r="E14" s="62" t="s">
        <v>59</v>
      </c>
      <c r="F14" s="73">
        <v>5</v>
      </c>
      <c r="G14" s="74">
        <v>42.84</v>
      </c>
      <c r="H14" s="68">
        <f t="shared" si="0"/>
        <v>0</v>
      </c>
      <c r="I14" s="69">
        <f t="shared" si="1"/>
        <v>5</v>
      </c>
      <c r="J14" s="77">
        <f t="shared" si="2"/>
        <v>6</v>
      </c>
      <c r="K14" s="77">
        <f t="shared" si="3"/>
        <v>6</v>
      </c>
    </row>
    <row r="15" spans="2:11" ht="12.75">
      <c r="B15" s="60">
        <v>6508</v>
      </c>
      <c r="C15" s="61" t="s">
        <v>66</v>
      </c>
      <c r="D15" s="61" t="s">
        <v>45</v>
      </c>
      <c r="E15" s="62" t="s">
        <v>67</v>
      </c>
      <c r="F15" s="73">
        <v>0</v>
      </c>
      <c r="G15" s="74" t="s">
        <v>78</v>
      </c>
      <c r="H15" s="68">
        <f t="shared" si="0"/>
        <v>120</v>
      </c>
      <c r="I15" s="69">
        <f t="shared" si="1"/>
        <v>120</v>
      </c>
      <c r="J15" s="77">
        <f t="shared" si="2"/>
        <v>7</v>
      </c>
      <c r="K15" s="77" t="str">
        <f t="shared" si="3"/>
        <v>—</v>
      </c>
    </row>
    <row r="16" spans="2:11" ht="13.5" thickBot="1">
      <c r="B16" s="78"/>
      <c r="C16" s="79"/>
      <c r="D16" s="79"/>
      <c r="E16" s="80"/>
      <c r="F16" s="81"/>
      <c r="G16" s="79"/>
      <c r="H16" s="79"/>
      <c r="I16" s="82"/>
      <c r="J16" s="84"/>
      <c r="K16" s="84"/>
    </row>
    <row r="20" spans="4:9" ht="15">
      <c r="D20" s="26" t="s">
        <v>141</v>
      </c>
      <c r="E20" s="31"/>
      <c r="F20" s="31"/>
      <c r="G20" s="31"/>
      <c r="H20" s="31"/>
      <c r="I20" s="31" t="s">
        <v>12</v>
      </c>
    </row>
    <row r="21" spans="4:9" ht="15">
      <c r="D21" s="26"/>
      <c r="E21" s="26"/>
      <c r="F21" s="26"/>
      <c r="G21" s="26"/>
      <c r="H21" s="26"/>
      <c r="I21" s="26"/>
    </row>
    <row r="22" spans="4:9" ht="15">
      <c r="D22" s="26" t="s">
        <v>142</v>
      </c>
      <c r="E22" s="26"/>
      <c r="F22" s="26"/>
      <c r="G22" s="26"/>
      <c r="H22" s="26"/>
      <c r="I22" s="26" t="s">
        <v>16</v>
      </c>
    </row>
  </sheetData>
  <sheetProtection/>
  <mergeCells count="7">
    <mergeCell ref="K7:K8"/>
    <mergeCell ref="B7:B8"/>
    <mergeCell ref="C7:C8"/>
    <mergeCell ref="D7:D8"/>
    <mergeCell ref="E7:E8"/>
    <mergeCell ref="F7:I7"/>
    <mergeCell ref="J7:J8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22"/>
  <sheetViews>
    <sheetView zoomScalePageLayoutView="0" workbookViewId="0" topLeftCell="A1">
      <selection activeCell="D20" sqref="D20:I22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7.75390625" style="37" customWidth="1"/>
    <col min="4" max="4" width="16.875" style="37" customWidth="1"/>
    <col min="5" max="5" width="32.375" style="37" bestFit="1" customWidth="1"/>
    <col min="6" max="9" width="8.75390625" style="37" customWidth="1"/>
    <col min="10" max="10" width="6.75390625" style="37" hidden="1" customWidth="1"/>
    <col min="11" max="11" width="9.625" style="37" customWidth="1"/>
    <col min="12" max="16384" width="9.125" style="37" customWidth="1"/>
  </cols>
  <sheetData>
    <row r="1" ht="5.25" customHeight="1"/>
    <row r="2" spans="2:11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</row>
    <row r="3" spans="2:11" ht="18">
      <c r="B3" s="90" t="s">
        <v>143</v>
      </c>
      <c r="C3" s="39"/>
      <c r="D3" s="39"/>
      <c r="F3" s="40"/>
      <c r="H3" s="41"/>
      <c r="I3" s="90"/>
      <c r="J3" s="41"/>
      <c r="K3" s="41"/>
    </row>
    <row r="4" spans="2:5" ht="15.75" thickBot="1">
      <c r="B4" s="42" t="str">
        <f>'F-Maxi'!B4</f>
        <v>Двоеборье, квалификационный раунд - финал</v>
      </c>
      <c r="E4" s="43"/>
    </row>
    <row r="5" spans="2:9" s="36" customFormat="1" ht="12.75">
      <c r="B5" s="44" t="s">
        <v>153</v>
      </c>
      <c r="E5" s="45"/>
      <c r="F5" s="46" t="s">
        <v>19</v>
      </c>
      <c r="G5" s="47">
        <v>213</v>
      </c>
      <c r="H5" s="47" t="s">
        <v>20</v>
      </c>
      <c r="I5" s="48">
        <v>47</v>
      </c>
    </row>
    <row r="6" spans="5:9" s="36" customFormat="1" ht="13.5" thickBot="1">
      <c r="E6" s="43"/>
      <c r="F6" s="50" t="s">
        <v>21</v>
      </c>
      <c r="G6" s="51">
        <v>4.5</v>
      </c>
      <c r="H6" s="51" t="s">
        <v>22</v>
      </c>
      <c r="I6" s="52">
        <v>71</v>
      </c>
    </row>
    <row r="7" spans="2:1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43</v>
      </c>
      <c r="G7" s="109"/>
      <c r="H7" s="109"/>
      <c r="I7" s="110"/>
      <c r="J7" s="98" t="s">
        <v>31</v>
      </c>
      <c r="K7" s="98" t="s">
        <v>31</v>
      </c>
    </row>
    <row r="8" spans="2:11" ht="23.2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99"/>
      <c r="K8" s="99"/>
    </row>
    <row r="9" spans="2:11" ht="12.75">
      <c r="B9" s="60">
        <v>5509</v>
      </c>
      <c r="C9" s="61" t="s">
        <v>56</v>
      </c>
      <c r="D9" s="61" t="s">
        <v>46</v>
      </c>
      <c r="E9" s="62" t="s">
        <v>87</v>
      </c>
      <c r="F9" s="63">
        <v>0</v>
      </c>
      <c r="G9" s="64">
        <v>39.63</v>
      </c>
      <c r="H9" s="65">
        <f aca="true" t="shared" si="0" ref="H9:H15">IF(OR(G9="снят",G9="н/я",G9&gt;I$6),120,IF(G9&gt;I$5,G9-I$5,0))</f>
        <v>0</v>
      </c>
      <c r="I9" s="66">
        <f aca="true" t="shared" si="1" ref="I9:I15">IF(H9=120,120,F9+H9)</f>
        <v>0</v>
      </c>
      <c r="J9" s="72">
        <v>1</v>
      </c>
      <c r="K9" s="72">
        <f>IF(OR(G9="снят",G9="н/я",G9&gt;I$6,G9=0),"—",1)</f>
        <v>1</v>
      </c>
    </row>
    <row r="10" spans="2:11" ht="12.75">
      <c r="B10" s="60">
        <v>5515</v>
      </c>
      <c r="C10" s="61" t="s">
        <v>82</v>
      </c>
      <c r="D10" s="61" t="s">
        <v>49</v>
      </c>
      <c r="E10" s="62" t="s">
        <v>88</v>
      </c>
      <c r="F10" s="73">
        <v>0</v>
      </c>
      <c r="G10" s="74">
        <v>40.79</v>
      </c>
      <c r="H10" s="68">
        <f t="shared" si="0"/>
        <v>0</v>
      </c>
      <c r="I10" s="69">
        <f t="shared" si="1"/>
        <v>0</v>
      </c>
      <c r="J10" s="77">
        <f aca="true" t="shared" si="2" ref="J10:J15">J9+1</f>
        <v>2</v>
      </c>
      <c r="K10" s="77">
        <f aca="true" t="shared" si="3" ref="K10:K15">IF(OR(G10="снят",G10="н/я",G10&gt;I$6,G10=0),"—",K9+1)</f>
        <v>2</v>
      </c>
    </row>
    <row r="11" spans="2:11" ht="12.75">
      <c r="B11" s="60">
        <v>5501</v>
      </c>
      <c r="C11" s="61" t="s">
        <v>91</v>
      </c>
      <c r="D11" s="61" t="s">
        <v>45</v>
      </c>
      <c r="E11" s="62" t="s">
        <v>92</v>
      </c>
      <c r="F11" s="73">
        <v>0</v>
      </c>
      <c r="G11" s="74">
        <v>41.25</v>
      </c>
      <c r="H11" s="68">
        <f t="shared" si="0"/>
        <v>0</v>
      </c>
      <c r="I11" s="69">
        <f t="shared" si="1"/>
        <v>0</v>
      </c>
      <c r="J11" s="77">
        <f t="shared" si="2"/>
        <v>3</v>
      </c>
      <c r="K11" s="77">
        <f t="shared" si="3"/>
        <v>3</v>
      </c>
    </row>
    <row r="12" spans="2:11" ht="12.75">
      <c r="B12" s="60">
        <v>5505</v>
      </c>
      <c r="C12" s="61" t="s">
        <v>95</v>
      </c>
      <c r="D12" s="61" t="s">
        <v>45</v>
      </c>
      <c r="E12" s="62" t="s">
        <v>96</v>
      </c>
      <c r="F12" s="73">
        <v>0</v>
      </c>
      <c r="G12" s="74">
        <v>42.19</v>
      </c>
      <c r="H12" s="68">
        <f t="shared" si="0"/>
        <v>0</v>
      </c>
      <c r="I12" s="69">
        <f t="shared" si="1"/>
        <v>0</v>
      </c>
      <c r="J12" s="77">
        <f t="shared" si="2"/>
        <v>4</v>
      </c>
      <c r="K12" s="77">
        <f t="shared" si="3"/>
        <v>4</v>
      </c>
    </row>
    <row r="13" spans="2:11" ht="12.75">
      <c r="B13" s="60">
        <v>5511</v>
      </c>
      <c r="C13" s="61" t="s">
        <v>58</v>
      </c>
      <c r="D13" s="61" t="s">
        <v>45</v>
      </c>
      <c r="E13" s="62" t="s">
        <v>94</v>
      </c>
      <c r="F13" s="73">
        <v>0</v>
      </c>
      <c r="G13" s="74">
        <v>42.88</v>
      </c>
      <c r="H13" s="68">
        <f t="shared" si="0"/>
        <v>0</v>
      </c>
      <c r="I13" s="69">
        <f t="shared" si="1"/>
        <v>0</v>
      </c>
      <c r="J13" s="77">
        <f t="shared" si="2"/>
        <v>5</v>
      </c>
      <c r="K13" s="77">
        <f t="shared" si="3"/>
        <v>5</v>
      </c>
    </row>
    <row r="14" spans="2:11" ht="12.75">
      <c r="B14" s="60">
        <v>5506</v>
      </c>
      <c r="C14" s="61" t="s">
        <v>89</v>
      </c>
      <c r="D14" s="61" t="s">
        <v>49</v>
      </c>
      <c r="E14" s="62" t="s">
        <v>90</v>
      </c>
      <c r="F14" s="73">
        <v>0</v>
      </c>
      <c r="G14" s="74" t="s">
        <v>78</v>
      </c>
      <c r="H14" s="68">
        <f t="shared" si="0"/>
        <v>120</v>
      </c>
      <c r="I14" s="69">
        <f t="shared" si="1"/>
        <v>120</v>
      </c>
      <c r="J14" s="77">
        <f t="shared" si="2"/>
        <v>6</v>
      </c>
      <c r="K14" s="77" t="str">
        <f t="shared" si="3"/>
        <v>—</v>
      </c>
    </row>
    <row r="15" spans="2:11" ht="12.75">
      <c r="B15" s="60">
        <v>5510</v>
      </c>
      <c r="C15" s="61" t="s">
        <v>64</v>
      </c>
      <c r="D15" s="61" t="s">
        <v>48</v>
      </c>
      <c r="E15" s="62" t="s">
        <v>93</v>
      </c>
      <c r="F15" s="73">
        <v>0</v>
      </c>
      <c r="G15" s="74" t="s">
        <v>78</v>
      </c>
      <c r="H15" s="68">
        <f t="shared" si="0"/>
        <v>120</v>
      </c>
      <c r="I15" s="69">
        <f t="shared" si="1"/>
        <v>120</v>
      </c>
      <c r="J15" s="77">
        <f t="shared" si="2"/>
        <v>7</v>
      </c>
      <c r="K15" s="77" t="str">
        <f t="shared" si="3"/>
        <v>—</v>
      </c>
    </row>
    <row r="16" spans="2:11" ht="13.5" thickBot="1">
      <c r="B16" s="78"/>
      <c r="C16" s="79"/>
      <c r="D16" s="79"/>
      <c r="E16" s="80"/>
      <c r="F16" s="81"/>
      <c r="G16" s="79"/>
      <c r="H16" s="79"/>
      <c r="I16" s="82"/>
      <c r="J16" s="84"/>
      <c r="K16" s="84"/>
    </row>
    <row r="20" spans="4:9" ht="15">
      <c r="D20" s="26" t="s">
        <v>141</v>
      </c>
      <c r="E20" s="31"/>
      <c r="F20" s="31"/>
      <c r="G20" s="31"/>
      <c r="H20" s="31"/>
      <c r="I20" s="31" t="s">
        <v>12</v>
      </c>
    </row>
    <row r="21" spans="4:9" ht="15">
      <c r="D21" s="26"/>
      <c r="E21" s="26"/>
      <c r="F21" s="26"/>
      <c r="G21" s="26"/>
      <c r="H21" s="26"/>
      <c r="I21" s="26"/>
    </row>
    <row r="22" spans="4:9" ht="15">
      <c r="D22" s="26" t="s">
        <v>142</v>
      </c>
      <c r="E22" s="26"/>
      <c r="F22" s="26"/>
      <c r="G22" s="26"/>
      <c r="H22" s="26"/>
      <c r="I22" s="26" t="s">
        <v>16</v>
      </c>
    </row>
  </sheetData>
  <sheetProtection/>
  <mergeCells count="7">
    <mergeCell ref="K7:K8"/>
    <mergeCell ref="B7:B8"/>
    <mergeCell ref="C7:C8"/>
    <mergeCell ref="D7:D8"/>
    <mergeCell ref="E7:E8"/>
    <mergeCell ref="F7:I7"/>
    <mergeCell ref="J7:J8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9"/>
  <sheetViews>
    <sheetView zoomScalePageLayoutView="0" workbookViewId="0" topLeftCell="A1">
      <selection activeCell="D17" sqref="D17:I19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7.75390625" style="37" customWidth="1"/>
    <col min="4" max="4" width="18.25390625" style="37" customWidth="1"/>
    <col min="5" max="5" width="28.75390625" style="37" bestFit="1" customWidth="1"/>
    <col min="6" max="9" width="8.75390625" style="37" customWidth="1"/>
    <col min="10" max="10" width="6.75390625" style="37" hidden="1" customWidth="1"/>
    <col min="11" max="11" width="9.625" style="37" customWidth="1"/>
    <col min="12" max="16384" width="9.125" style="37" customWidth="1"/>
  </cols>
  <sheetData>
    <row r="1" ht="5.25" customHeight="1"/>
    <row r="2" spans="2:11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</row>
    <row r="3" spans="2:11" ht="18">
      <c r="B3" s="90" t="s">
        <v>143</v>
      </c>
      <c r="C3" s="39"/>
      <c r="D3" s="39"/>
      <c r="F3" s="40"/>
      <c r="H3" s="41"/>
      <c r="I3" s="90"/>
      <c r="J3" s="41"/>
      <c r="K3" s="41"/>
    </row>
    <row r="4" spans="2:5" ht="15.75" thickBot="1">
      <c r="B4" s="42" t="str">
        <f>'F-Maxi'!B4</f>
        <v>Двоеборье, квалификационный раунд - финал</v>
      </c>
      <c r="E4" s="43"/>
    </row>
    <row r="5" spans="2:9" s="36" customFormat="1" ht="12.75">
      <c r="B5" s="44" t="s">
        <v>152</v>
      </c>
      <c r="E5" s="45"/>
      <c r="F5" s="46" t="s">
        <v>19</v>
      </c>
      <c r="G5" s="47">
        <v>213</v>
      </c>
      <c r="H5" s="47" t="s">
        <v>20</v>
      </c>
      <c r="I5" s="48">
        <v>47</v>
      </c>
    </row>
    <row r="6" spans="5:9" s="36" customFormat="1" ht="13.5" thickBot="1">
      <c r="E6" s="43"/>
      <c r="F6" s="50" t="s">
        <v>21</v>
      </c>
      <c r="G6" s="51">
        <v>4.5</v>
      </c>
      <c r="H6" s="51" t="s">
        <v>22</v>
      </c>
      <c r="I6" s="52">
        <v>71</v>
      </c>
    </row>
    <row r="7" spans="2:1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43</v>
      </c>
      <c r="G7" s="109"/>
      <c r="H7" s="109"/>
      <c r="I7" s="110"/>
      <c r="J7" s="98" t="s">
        <v>31</v>
      </c>
      <c r="K7" s="98" t="s">
        <v>31</v>
      </c>
    </row>
    <row r="8" spans="2:11" ht="23.2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99"/>
      <c r="K8" s="99"/>
    </row>
    <row r="9" spans="2:11" ht="12.75">
      <c r="B9" s="60">
        <v>4007</v>
      </c>
      <c r="C9" s="61" t="s">
        <v>58</v>
      </c>
      <c r="D9" s="61" t="s">
        <v>45</v>
      </c>
      <c r="E9" s="62" t="s">
        <v>113</v>
      </c>
      <c r="F9" s="63">
        <v>0</v>
      </c>
      <c r="G9" s="64">
        <v>44.81</v>
      </c>
      <c r="H9" s="65">
        <f>IF(OR(G9="снят",G9="н/я",G9&gt;I$6),120,IF(G9&gt;I$5,G9-I$5,0))</f>
        <v>0</v>
      </c>
      <c r="I9" s="66">
        <f>IF(H9=120,120,F9+H9)</f>
        <v>0</v>
      </c>
      <c r="J9" s="72">
        <v>1</v>
      </c>
      <c r="K9" s="72">
        <f>IF(OR(G9="снят",G9="н/я",G9&gt;I$6,G9=0),"—",1)</f>
        <v>1</v>
      </c>
    </row>
    <row r="10" spans="2:11" ht="12.75">
      <c r="B10" s="60">
        <v>4006</v>
      </c>
      <c r="C10" s="61" t="s">
        <v>60</v>
      </c>
      <c r="D10" s="61" t="s">
        <v>47</v>
      </c>
      <c r="E10" s="62" t="s">
        <v>114</v>
      </c>
      <c r="F10" s="73">
        <v>5</v>
      </c>
      <c r="G10" s="74">
        <v>51.47</v>
      </c>
      <c r="H10" s="68">
        <f>IF(OR(G10="снят",G10="н/я",G10&gt;I$6),120,IF(G10&gt;I$5,G10-I$5,0))</f>
        <v>4.469999999999999</v>
      </c>
      <c r="I10" s="69">
        <f>IF(H10=120,120,F10+H10)</f>
        <v>9.469999999999999</v>
      </c>
      <c r="J10" s="77">
        <f>J9+1</f>
        <v>2</v>
      </c>
      <c r="K10" s="77">
        <f>IF(OR(G10="снят",G10="н/я",G10&gt;I$6,G10=0),"—",K9+1)</f>
        <v>2</v>
      </c>
    </row>
    <row r="11" spans="2:11" ht="12.75">
      <c r="B11" s="60">
        <v>4002</v>
      </c>
      <c r="C11" s="61" t="s">
        <v>115</v>
      </c>
      <c r="D11" s="61" t="s">
        <v>53</v>
      </c>
      <c r="E11" s="62" t="s">
        <v>116</v>
      </c>
      <c r="F11" s="73">
        <v>10</v>
      </c>
      <c r="G11" s="74">
        <v>46.53</v>
      </c>
      <c r="H11" s="68">
        <f>IF(OR(G11="снят",G11="н/я",G11&gt;I$6),120,IF(G11&gt;I$5,G11-I$5,0))</f>
        <v>0</v>
      </c>
      <c r="I11" s="69">
        <f>IF(H11=120,120,F11+H11)</f>
        <v>10</v>
      </c>
      <c r="J11" s="77">
        <f>J10+1</f>
        <v>3</v>
      </c>
      <c r="K11" s="77">
        <f>IF(OR(G11="снят",G11="н/я",G11&gt;I$6,G11=0),"—",K10+1)</f>
        <v>3</v>
      </c>
    </row>
    <row r="12" spans="2:11" ht="12.75">
      <c r="B12" s="60">
        <v>4004</v>
      </c>
      <c r="C12" s="61" t="s">
        <v>74</v>
      </c>
      <c r="D12" s="61" t="s">
        <v>50</v>
      </c>
      <c r="E12" s="62" t="s">
        <v>117</v>
      </c>
      <c r="F12" s="73">
        <v>0</v>
      </c>
      <c r="G12" s="74">
        <v>59.34</v>
      </c>
      <c r="H12" s="68">
        <f>IF(OR(G12="снят",G12="н/я",G12&gt;I$6),120,IF(G12&gt;I$5,G12-I$5,0))</f>
        <v>12.340000000000003</v>
      </c>
      <c r="I12" s="69">
        <f>IF(H12=120,120,F12+H12)</f>
        <v>12.340000000000003</v>
      </c>
      <c r="J12" s="77">
        <f>J11+1</f>
        <v>4</v>
      </c>
      <c r="K12" s="77">
        <f>IF(OR(G12="снят",G12="н/я",G12&gt;I$6,G12=0),"—",K11+1)</f>
        <v>4</v>
      </c>
    </row>
    <row r="13" spans="2:11" ht="13.5" thickBot="1">
      <c r="B13" s="78"/>
      <c r="C13" s="79"/>
      <c r="D13" s="79"/>
      <c r="E13" s="80"/>
      <c r="F13" s="81"/>
      <c r="G13" s="79"/>
      <c r="H13" s="79"/>
      <c r="I13" s="82"/>
      <c r="J13" s="84"/>
      <c r="K13" s="84"/>
    </row>
    <row r="17" spans="4:9" ht="15">
      <c r="D17" s="26" t="s">
        <v>141</v>
      </c>
      <c r="E17" s="31"/>
      <c r="F17" s="31"/>
      <c r="G17" s="31"/>
      <c r="H17" s="31"/>
      <c r="I17" s="31" t="s">
        <v>12</v>
      </c>
    </row>
    <row r="18" spans="4:9" ht="15">
      <c r="D18" s="26"/>
      <c r="E18" s="26"/>
      <c r="F18" s="26"/>
      <c r="G18" s="26"/>
      <c r="H18" s="26"/>
      <c r="I18" s="26"/>
    </row>
    <row r="19" spans="4:9" ht="15">
      <c r="D19" s="26" t="s">
        <v>142</v>
      </c>
      <c r="E19" s="26"/>
      <c r="F19" s="26"/>
      <c r="G19" s="26"/>
      <c r="H19" s="26"/>
      <c r="I19" s="26" t="s">
        <v>16</v>
      </c>
    </row>
  </sheetData>
  <sheetProtection/>
  <mergeCells count="7">
    <mergeCell ref="K7:K8"/>
    <mergeCell ref="B7:B8"/>
    <mergeCell ref="C7:C8"/>
    <mergeCell ref="D7:D8"/>
    <mergeCell ref="E7:E8"/>
    <mergeCell ref="F7:I7"/>
    <mergeCell ref="J7:J8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20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4" width="17.75390625" style="37" customWidth="1"/>
    <col min="5" max="5" width="34.625" style="37" bestFit="1" customWidth="1"/>
    <col min="6" max="9" width="8.75390625" style="37" customWidth="1"/>
    <col min="10" max="10" width="6.75390625" style="37" hidden="1" customWidth="1"/>
    <col min="11" max="11" width="9.625" style="37" customWidth="1"/>
    <col min="12" max="16384" width="9.125" style="37" customWidth="1"/>
  </cols>
  <sheetData>
    <row r="1" ht="5.25" customHeight="1"/>
    <row r="2" spans="2:11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</row>
    <row r="3" spans="2:11" ht="18">
      <c r="B3" s="90" t="s">
        <v>143</v>
      </c>
      <c r="C3" s="39"/>
      <c r="D3" s="39"/>
      <c r="F3" s="40"/>
      <c r="H3" s="41"/>
      <c r="I3" s="90"/>
      <c r="J3" s="41"/>
      <c r="K3" s="41"/>
    </row>
    <row r="4" spans="2:5" ht="15.75" thickBot="1">
      <c r="B4" s="42" t="str">
        <f>'F-Maxi'!B4</f>
        <v>Двоеборье, квалификационный раунд - финал</v>
      </c>
      <c r="E4" s="43"/>
    </row>
    <row r="5" spans="2:9" s="36" customFormat="1" ht="12.75">
      <c r="B5" s="44" t="s">
        <v>151</v>
      </c>
      <c r="E5" s="45"/>
      <c r="F5" s="46" t="s">
        <v>19</v>
      </c>
      <c r="G5" s="47">
        <v>213</v>
      </c>
      <c r="H5" s="47" t="s">
        <v>20</v>
      </c>
      <c r="I5" s="48">
        <v>47</v>
      </c>
    </row>
    <row r="6" spans="5:9" s="36" customFormat="1" ht="13.5" thickBot="1">
      <c r="E6" s="43"/>
      <c r="F6" s="50" t="s">
        <v>21</v>
      </c>
      <c r="G6" s="51">
        <v>4.5</v>
      </c>
      <c r="H6" s="51" t="s">
        <v>22</v>
      </c>
      <c r="I6" s="52">
        <v>71</v>
      </c>
    </row>
    <row r="7" spans="2:1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43</v>
      </c>
      <c r="G7" s="109"/>
      <c r="H7" s="109"/>
      <c r="I7" s="110"/>
      <c r="J7" s="98" t="s">
        <v>31</v>
      </c>
      <c r="K7" s="98" t="s">
        <v>31</v>
      </c>
    </row>
    <row r="8" spans="2:11" ht="23.2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99"/>
      <c r="K8" s="99"/>
    </row>
    <row r="9" spans="2:11" ht="12.75">
      <c r="B9" s="60">
        <v>3011</v>
      </c>
      <c r="C9" s="61" t="s">
        <v>56</v>
      </c>
      <c r="D9" s="61" t="s">
        <v>46</v>
      </c>
      <c r="E9" s="62" t="s">
        <v>125</v>
      </c>
      <c r="F9" s="63">
        <v>0</v>
      </c>
      <c r="G9" s="64">
        <v>42.5</v>
      </c>
      <c r="H9" s="65">
        <f>IF(OR(G9="снят",G9="н/я",G9&gt;I$6),120,IF(G9&gt;I$5,G9-I$5,0))</f>
        <v>0</v>
      </c>
      <c r="I9" s="66">
        <f>IF(H9=120,120,F9+H9)</f>
        <v>0</v>
      </c>
      <c r="J9" s="72">
        <v>1</v>
      </c>
      <c r="K9" s="72">
        <f>IF(OR(G9="снят",G9="н/я",G9&gt;I$6,G9=0),"—",1)</f>
        <v>1</v>
      </c>
    </row>
    <row r="10" spans="2:11" ht="12.75">
      <c r="B10" s="60">
        <v>3009</v>
      </c>
      <c r="C10" s="61" t="s">
        <v>102</v>
      </c>
      <c r="D10" s="61" t="s">
        <v>48</v>
      </c>
      <c r="E10" s="62" t="s">
        <v>126</v>
      </c>
      <c r="F10" s="73">
        <v>0</v>
      </c>
      <c r="G10" s="74">
        <v>44.75</v>
      </c>
      <c r="H10" s="68">
        <f>IF(OR(G10="снят",G10="н/я",G10&gt;I$6),120,IF(G10&gt;I$5,G10-I$5,0))</f>
        <v>0</v>
      </c>
      <c r="I10" s="69">
        <f>IF(H10=120,120,F10+H10)</f>
        <v>0</v>
      </c>
      <c r="J10" s="77">
        <f>J9+1</f>
        <v>2</v>
      </c>
      <c r="K10" s="77">
        <f>IF(OR(G10="снят",G10="н/я",G10&gt;I$6,G10=0),"—",K9+1)</f>
        <v>2</v>
      </c>
    </row>
    <row r="11" spans="2:11" ht="12.75">
      <c r="B11" s="60">
        <v>3002</v>
      </c>
      <c r="C11" s="61" t="s">
        <v>119</v>
      </c>
      <c r="D11" s="61" t="s">
        <v>45</v>
      </c>
      <c r="E11" s="62" t="s">
        <v>130</v>
      </c>
      <c r="F11" s="73">
        <v>0</v>
      </c>
      <c r="G11" s="74">
        <v>47.16</v>
      </c>
      <c r="H11" s="68">
        <f>IF(OR(G11="снят",G11="н/я",G11&gt;I$6),120,IF(G11&gt;I$5,G11-I$5,0))</f>
        <v>0.1599999999999966</v>
      </c>
      <c r="I11" s="69">
        <f>IF(H11=120,120,F11+H11)</f>
        <v>0.1599999999999966</v>
      </c>
      <c r="J11" s="77">
        <f>J10+1</f>
        <v>3</v>
      </c>
      <c r="K11" s="77">
        <f>IF(OR(G11="снят",G11="н/я",G11&gt;I$6,G11=0),"—",K10+1)</f>
        <v>3</v>
      </c>
    </row>
    <row r="12" spans="2:11" ht="12.75">
      <c r="B12" s="60">
        <v>3004</v>
      </c>
      <c r="C12" s="61" t="s">
        <v>127</v>
      </c>
      <c r="D12" s="61" t="s">
        <v>45</v>
      </c>
      <c r="E12" s="62" t="s">
        <v>128</v>
      </c>
      <c r="F12" s="73">
        <v>5</v>
      </c>
      <c r="G12" s="74">
        <v>44.75</v>
      </c>
      <c r="H12" s="68">
        <f>IF(OR(G12="снят",G12="н/я",G12&gt;I$6),120,IF(G12&gt;I$5,G12-I$5,0))</f>
        <v>0</v>
      </c>
      <c r="I12" s="69">
        <f>IF(H12=120,120,F12+H12)</f>
        <v>5</v>
      </c>
      <c r="J12" s="77">
        <f>J11+1</f>
        <v>4</v>
      </c>
      <c r="K12" s="77">
        <f>IF(OR(G12="снят",G12="н/я",G12&gt;I$6,G12=0),"—",K11+1)</f>
        <v>4</v>
      </c>
    </row>
    <row r="13" spans="2:11" ht="12.75">
      <c r="B13" s="60">
        <v>3010</v>
      </c>
      <c r="C13" s="61" t="s">
        <v>121</v>
      </c>
      <c r="D13" s="61" t="s">
        <v>45</v>
      </c>
      <c r="E13" s="62" t="s">
        <v>129</v>
      </c>
      <c r="F13" s="73">
        <v>5</v>
      </c>
      <c r="G13" s="74">
        <v>52</v>
      </c>
      <c r="H13" s="68">
        <f>IF(OR(G13="снят",G13="н/я",G13&gt;I$6),120,IF(G13&gt;I$5,G13-I$5,0))</f>
        <v>5</v>
      </c>
      <c r="I13" s="69">
        <f>IF(H13=120,120,F13+H13)</f>
        <v>10</v>
      </c>
      <c r="J13" s="77">
        <f>J12+1</f>
        <v>5</v>
      </c>
      <c r="K13" s="77">
        <f>IF(OR(G13="снят",G13="н/я",G13&gt;I$6,G13=0),"—",K12+1)</f>
        <v>5</v>
      </c>
    </row>
    <row r="14" spans="2:11" ht="13.5" thickBot="1">
      <c r="B14" s="78"/>
      <c r="C14" s="79"/>
      <c r="D14" s="79"/>
      <c r="E14" s="80"/>
      <c r="F14" s="81"/>
      <c r="G14" s="79"/>
      <c r="H14" s="79"/>
      <c r="I14" s="82"/>
      <c r="J14" s="84"/>
      <c r="K14" s="84"/>
    </row>
    <row r="18" spans="4:9" ht="15">
      <c r="D18" s="26" t="s">
        <v>141</v>
      </c>
      <c r="E18" s="31"/>
      <c r="F18" s="31"/>
      <c r="G18" s="31"/>
      <c r="H18" s="31"/>
      <c r="I18" s="31" t="s">
        <v>12</v>
      </c>
    </row>
    <row r="19" spans="4:9" ht="15">
      <c r="D19" s="26"/>
      <c r="E19" s="26"/>
      <c r="F19" s="26"/>
      <c r="G19" s="26"/>
      <c r="H19" s="26"/>
      <c r="I19" s="26"/>
    </row>
    <row r="20" spans="4:9" ht="15">
      <c r="D20" s="26" t="s">
        <v>142</v>
      </c>
      <c r="E20" s="26"/>
      <c r="F20" s="26"/>
      <c r="G20" s="26"/>
      <c r="H20" s="26"/>
      <c r="I20" s="26" t="s">
        <v>16</v>
      </c>
    </row>
  </sheetData>
  <sheetProtection/>
  <mergeCells count="7">
    <mergeCell ref="K7:K8"/>
    <mergeCell ref="B7:B8"/>
    <mergeCell ref="C7:C8"/>
    <mergeCell ref="D7:D8"/>
    <mergeCell ref="E7:E8"/>
    <mergeCell ref="F7:I7"/>
    <mergeCell ref="J7:J8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31"/>
  <sheetViews>
    <sheetView zoomScalePageLayoutView="0" workbookViewId="0" topLeftCell="A10">
      <selection activeCell="D29" sqref="D29:I31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8.75390625" style="37" bestFit="1" customWidth="1"/>
    <col min="4" max="4" width="18.75390625" style="37" customWidth="1"/>
    <col min="5" max="5" width="39.875" style="37" bestFit="1" customWidth="1"/>
    <col min="6" max="13" width="7.75390625" style="37" customWidth="1"/>
    <col min="14" max="15" width="8.75390625" style="37" customWidth="1"/>
    <col min="16" max="16" width="6.75390625" style="37" hidden="1" customWidth="1"/>
    <col min="17" max="17" width="6.75390625" style="37" customWidth="1"/>
    <col min="18" max="16384" width="9.125" style="37" customWidth="1"/>
  </cols>
  <sheetData>
    <row r="1" ht="5.25" customHeight="1"/>
    <row r="2" spans="2:17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L2" s="41"/>
      <c r="M2" s="41"/>
      <c r="N2" s="41"/>
      <c r="O2" s="41"/>
      <c r="P2" s="41"/>
      <c r="Q2" s="41"/>
    </row>
    <row r="3" spans="2:17" ht="18">
      <c r="B3" s="90" t="s">
        <v>143</v>
      </c>
      <c r="C3" s="39"/>
      <c r="D3" s="39"/>
      <c r="F3" s="40"/>
      <c r="H3" s="41"/>
      <c r="I3" s="90"/>
      <c r="J3" s="41"/>
      <c r="L3" s="41"/>
      <c r="M3" s="41"/>
      <c r="N3" s="41"/>
      <c r="O3" s="41"/>
      <c r="P3" s="41"/>
      <c r="Q3" s="41"/>
    </row>
    <row r="4" spans="2:5" ht="15.75" thickBot="1">
      <c r="B4" s="42" t="s">
        <v>144</v>
      </c>
      <c r="E4" s="43"/>
    </row>
    <row r="5" spans="2:15" s="36" customFormat="1" ht="12.75">
      <c r="B5" s="44" t="s">
        <v>145</v>
      </c>
      <c r="E5" s="45"/>
      <c r="F5" s="46" t="s">
        <v>19</v>
      </c>
      <c r="G5" s="47">
        <v>187</v>
      </c>
      <c r="H5" s="47" t="s">
        <v>20</v>
      </c>
      <c r="I5" s="48">
        <v>45</v>
      </c>
      <c r="J5" s="46" t="s">
        <v>19</v>
      </c>
      <c r="K5" s="47">
        <v>179</v>
      </c>
      <c r="L5" s="47" t="s">
        <v>20</v>
      </c>
      <c r="M5" s="48">
        <v>41</v>
      </c>
      <c r="N5" s="49"/>
      <c r="O5" s="49"/>
    </row>
    <row r="6" spans="5:15" s="36" customFormat="1" ht="13.5" thickBot="1">
      <c r="E6" s="43"/>
      <c r="F6" s="50" t="s">
        <v>21</v>
      </c>
      <c r="G6" s="51">
        <v>4.2</v>
      </c>
      <c r="H6" s="51" t="s">
        <v>22</v>
      </c>
      <c r="I6" s="52">
        <v>68</v>
      </c>
      <c r="J6" s="50" t="s">
        <v>21</v>
      </c>
      <c r="K6" s="53">
        <v>4.4</v>
      </c>
      <c r="L6" s="51" t="s">
        <v>22</v>
      </c>
      <c r="M6" s="54">
        <v>62</v>
      </c>
      <c r="N6" s="49"/>
      <c r="O6" s="49"/>
    </row>
    <row r="7" spans="2:17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0"/>
      <c r="J7" s="111" t="s">
        <v>28</v>
      </c>
      <c r="K7" s="109"/>
      <c r="L7" s="109"/>
      <c r="M7" s="112"/>
      <c r="N7" s="94" t="s">
        <v>29</v>
      </c>
      <c r="O7" s="96" t="s">
        <v>30</v>
      </c>
      <c r="P7" s="98" t="s">
        <v>31</v>
      </c>
      <c r="Q7" s="98" t="s">
        <v>31</v>
      </c>
    </row>
    <row r="8" spans="2:17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58" t="s">
        <v>32</v>
      </c>
      <c r="K8" s="56" t="s">
        <v>33</v>
      </c>
      <c r="L8" s="56" t="s">
        <v>34</v>
      </c>
      <c r="M8" s="59" t="s">
        <v>35</v>
      </c>
      <c r="N8" s="95"/>
      <c r="O8" s="97"/>
      <c r="P8" s="99"/>
      <c r="Q8" s="99"/>
    </row>
    <row r="9" spans="2:17" ht="12.75">
      <c r="B9" s="60">
        <v>6511</v>
      </c>
      <c r="C9" s="61" t="s">
        <v>54</v>
      </c>
      <c r="D9" s="61" t="s">
        <v>45</v>
      </c>
      <c r="E9" s="62" t="s">
        <v>55</v>
      </c>
      <c r="F9" s="63">
        <v>0</v>
      </c>
      <c r="G9" s="64">
        <v>35.94</v>
      </c>
      <c r="H9" s="65">
        <f aca="true" t="shared" si="0" ref="H9:H24">IF(OR(G9="снят",G9="н/я",G9&gt;I$6),120,IF(G9&gt;I$5,G9-I$5,0))</f>
        <v>0</v>
      </c>
      <c r="I9" s="66">
        <f aca="true" t="shared" si="1" ref="I9:I24">IF(H9=120,120,F9+H9)</f>
        <v>0</v>
      </c>
      <c r="J9" s="67">
        <v>0</v>
      </c>
      <c r="K9" s="64">
        <v>37.03</v>
      </c>
      <c r="L9" s="68">
        <f aca="true" t="shared" si="2" ref="L9:L24">IF(OR(K9="снят",K9="н/я",K9&gt;M$6),100,IF(K9&gt;M$5,K9-M$5,0))</f>
        <v>0</v>
      </c>
      <c r="M9" s="69">
        <f aca="true" t="shared" si="3" ref="M9:M24">IF(L9=100,100,J9+L9)</f>
        <v>0</v>
      </c>
      <c r="N9" s="70">
        <f aca="true" t="shared" si="4" ref="N9:N24">I9+M9</f>
        <v>0</v>
      </c>
      <c r="O9" s="71">
        <f>IF(OR(G9="снят",G9="н/я",G9&gt;I$6,K9="снят",K9="н/я",K9&gt;M$6,AND(G9=0,K9=0)),"—",G9+K9)</f>
        <v>72.97</v>
      </c>
      <c r="P9" s="72">
        <v>1</v>
      </c>
      <c r="Q9" s="72">
        <f>IF(O9="—","—",1)</f>
        <v>1</v>
      </c>
    </row>
    <row r="10" spans="2:17" ht="12.75">
      <c r="B10" s="60">
        <v>6509</v>
      </c>
      <c r="C10" s="61" t="s">
        <v>56</v>
      </c>
      <c r="D10" s="61" t="s">
        <v>46</v>
      </c>
      <c r="E10" s="62" t="s">
        <v>57</v>
      </c>
      <c r="F10" s="73">
        <v>0</v>
      </c>
      <c r="G10" s="74">
        <v>37.28</v>
      </c>
      <c r="H10" s="68">
        <f t="shared" si="0"/>
        <v>0</v>
      </c>
      <c r="I10" s="69">
        <f t="shared" si="1"/>
        <v>0</v>
      </c>
      <c r="J10" s="75">
        <v>0</v>
      </c>
      <c r="K10" s="74">
        <v>37.09</v>
      </c>
      <c r="L10" s="68">
        <f t="shared" si="2"/>
        <v>0</v>
      </c>
      <c r="M10" s="69">
        <f t="shared" si="3"/>
        <v>0</v>
      </c>
      <c r="N10" s="76">
        <f t="shared" si="4"/>
        <v>0</v>
      </c>
      <c r="O10" s="71">
        <f aca="true" t="shared" si="5" ref="O10:O24">IF(OR(G10="снят",G10="н/я",G10&gt;I$6,K10="снят",K10="н/я",K10&gt;M$6,AND(G10=0,K10=0)),"—",G10+K10)</f>
        <v>74.37</v>
      </c>
      <c r="P10" s="77">
        <f aca="true" t="shared" si="6" ref="P10:P24">P9+1</f>
        <v>2</v>
      </c>
      <c r="Q10" s="77">
        <f>IF(O10="—","—",Q9+1)</f>
        <v>2</v>
      </c>
    </row>
    <row r="11" spans="2:17" ht="12.75">
      <c r="B11" s="60">
        <v>6503</v>
      </c>
      <c r="C11" s="61" t="s">
        <v>58</v>
      </c>
      <c r="D11" s="61" t="s">
        <v>45</v>
      </c>
      <c r="E11" s="62" t="s">
        <v>59</v>
      </c>
      <c r="F11" s="73">
        <v>0</v>
      </c>
      <c r="G11" s="74">
        <v>38.22</v>
      </c>
      <c r="H11" s="68">
        <f t="shared" si="0"/>
        <v>0</v>
      </c>
      <c r="I11" s="69">
        <f t="shared" si="1"/>
        <v>0</v>
      </c>
      <c r="J11" s="75">
        <v>0</v>
      </c>
      <c r="K11" s="74">
        <v>38.32</v>
      </c>
      <c r="L11" s="68">
        <f t="shared" si="2"/>
        <v>0</v>
      </c>
      <c r="M11" s="69">
        <f t="shared" si="3"/>
        <v>0</v>
      </c>
      <c r="N11" s="76">
        <f t="shared" si="4"/>
        <v>0</v>
      </c>
      <c r="O11" s="71">
        <f t="shared" si="5"/>
        <v>76.53999999999999</v>
      </c>
      <c r="P11" s="77">
        <f t="shared" si="6"/>
        <v>3</v>
      </c>
      <c r="Q11" s="77">
        <f aca="true" t="shared" si="7" ref="Q11:Q24">IF(O11="—","—",Q10+1)</f>
        <v>3</v>
      </c>
    </row>
    <row r="12" spans="2:17" ht="12.75">
      <c r="B12" s="60">
        <v>6501</v>
      </c>
      <c r="C12" s="61" t="s">
        <v>60</v>
      </c>
      <c r="D12" s="61" t="s">
        <v>47</v>
      </c>
      <c r="E12" s="62" t="s">
        <v>61</v>
      </c>
      <c r="F12" s="73">
        <v>0</v>
      </c>
      <c r="G12" s="74">
        <v>37.15</v>
      </c>
      <c r="H12" s="68">
        <f t="shared" si="0"/>
        <v>0</v>
      </c>
      <c r="I12" s="69">
        <f t="shared" si="1"/>
        <v>0</v>
      </c>
      <c r="J12" s="75">
        <v>5</v>
      </c>
      <c r="K12" s="74">
        <v>36.31</v>
      </c>
      <c r="L12" s="68">
        <f t="shared" si="2"/>
        <v>0</v>
      </c>
      <c r="M12" s="69">
        <f t="shared" si="3"/>
        <v>5</v>
      </c>
      <c r="N12" s="76">
        <f t="shared" si="4"/>
        <v>5</v>
      </c>
      <c r="O12" s="71">
        <f t="shared" si="5"/>
        <v>73.46000000000001</v>
      </c>
      <c r="P12" s="77">
        <f t="shared" si="6"/>
        <v>4</v>
      </c>
      <c r="Q12" s="77">
        <f t="shared" si="7"/>
        <v>4</v>
      </c>
    </row>
    <row r="13" spans="2:17" ht="12.75">
      <c r="B13" s="60">
        <v>6512</v>
      </c>
      <c r="C13" s="61" t="s">
        <v>62</v>
      </c>
      <c r="D13" s="61" t="s">
        <v>46</v>
      </c>
      <c r="E13" s="62" t="s">
        <v>63</v>
      </c>
      <c r="F13" s="73">
        <v>5</v>
      </c>
      <c r="G13" s="74">
        <v>45.44</v>
      </c>
      <c r="H13" s="68">
        <f t="shared" si="0"/>
        <v>0.4399999999999977</v>
      </c>
      <c r="I13" s="69">
        <f t="shared" si="1"/>
        <v>5.439999999999998</v>
      </c>
      <c r="J13" s="75">
        <v>5</v>
      </c>
      <c r="K13" s="74">
        <v>39.41</v>
      </c>
      <c r="L13" s="68">
        <f t="shared" si="2"/>
        <v>0</v>
      </c>
      <c r="M13" s="69">
        <f t="shared" si="3"/>
        <v>5</v>
      </c>
      <c r="N13" s="76">
        <f t="shared" si="4"/>
        <v>10.439999999999998</v>
      </c>
      <c r="O13" s="71">
        <f t="shared" si="5"/>
        <v>84.85</v>
      </c>
      <c r="P13" s="77">
        <f t="shared" si="6"/>
        <v>5</v>
      </c>
      <c r="Q13" s="77">
        <f t="shared" si="7"/>
        <v>5</v>
      </c>
    </row>
    <row r="14" spans="2:17" ht="12.75">
      <c r="B14" s="60">
        <v>6504</v>
      </c>
      <c r="C14" s="61" t="s">
        <v>64</v>
      </c>
      <c r="D14" s="61" t="s">
        <v>48</v>
      </c>
      <c r="E14" s="62" t="s">
        <v>65</v>
      </c>
      <c r="F14" s="73">
        <v>5</v>
      </c>
      <c r="G14" s="74">
        <v>39.81</v>
      </c>
      <c r="H14" s="68">
        <f t="shared" si="0"/>
        <v>0</v>
      </c>
      <c r="I14" s="69">
        <f t="shared" si="1"/>
        <v>5</v>
      </c>
      <c r="J14" s="75">
        <v>5</v>
      </c>
      <c r="K14" s="74">
        <v>43.19</v>
      </c>
      <c r="L14" s="68">
        <f t="shared" si="2"/>
        <v>2.1899999999999977</v>
      </c>
      <c r="M14" s="69">
        <f t="shared" si="3"/>
        <v>7.189999999999998</v>
      </c>
      <c r="N14" s="76">
        <f t="shared" si="4"/>
        <v>12.189999999999998</v>
      </c>
      <c r="O14" s="71">
        <f t="shared" si="5"/>
        <v>83</v>
      </c>
      <c r="P14" s="77">
        <f t="shared" si="6"/>
        <v>6</v>
      </c>
      <c r="Q14" s="77">
        <f t="shared" si="7"/>
        <v>6</v>
      </c>
    </row>
    <row r="15" spans="2:17" ht="12.75">
      <c r="B15" s="60">
        <v>6508</v>
      </c>
      <c r="C15" s="61" t="s">
        <v>66</v>
      </c>
      <c r="D15" s="61" t="s">
        <v>45</v>
      </c>
      <c r="E15" s="62" t="s">
        <v>67</v>
      </c>
      <c r="F15" s="73">
        <v>5</v>
      </c>
      <c r="G15" s="74">
        <v>37.35</v>
      </c>
      <c r="H15" s="68">
        <f t="shared" si="0"/>
        <v>0</v>
      </c>
      <c r="I15" s="69">
        <f t="shared" si="1"/>
        <v>5</v>
      </c>
      <c r="J15" s="75">
        <v>10</v>
      </c>
      <c r="K15" s="74">
        <v>41.1</v>
      </c>
      <c r="L15" s="68">
        <f t="shared" si="2"/>
        <v>0.10000000000000142</v>
      </c>
      <c r="M15" s="69">
        <f t="shared" si="3"/>
        <v>10.100000000000001</v>
      </c>
      <c r="N15" s="76">
        <f t="shared" si="4"/>
        <v>15.100000000000001</v>
      </c>
      <c r="O15" s="71">
        <f t="shared" si="5"/>
        <v>78.45</v>
      </c>
      <c r="P15" s="77">
        <f t="shared" si="6"/>
        <v>7</v>
      </c>
      <c r="Q15" s="77">
        <f t="shared" si="7"/>
        <v>7</v>
      </c>
    </row>
    <row r="16" spans="2:17" ht="12.75">
      <c r="B16" s="60">
        <v>6510</v>
      </c>
      <c r="C16" s="61" t="s">
        <v>68</v>
      </c>
      <c r="D16" s="61" t="s">
        <v>49</v>
      </c>
      <c r="E16" s="62" t="s">
        <v>69</v>
      </c>
      <c r="F16" s="73">
        <v>5</v>
      </c>
      <c r="G16" s="74">
        <v>36.78</v>
      </c>
      <c r="H16" s="68">
        <f t="shared" si="0"/>
        <v>0</v>
      </c>
      <c r="I16" s="69">
        <f t="shared" si="1"/>
        <v>5</v>
      </c>
      <c r="J16" s="75">
        <v>15</v>
      </c>
      <c r="K16" s="74">
        <v>37.38</v>
      </c>
      <c r="L16" s="68">
        <f t="shared" si="2"/>
        <v>0</v>
      </c>
      <c r="M16" s="69">
        <f t="shared" si="3"/>
        <v>15</v>
      </c>
      <c r="N16" s="76">
        <f t="shared" si="4"/>
        <v>20</v>
      </c>
      <c r="O16" s="71">
        <f t="shared" si="5"/>
        <v>74.16</v>
      </c>
      <c r="P16" s="77">
        <f t="shared" si="6"/>
        <v>8</v>
      </c>
      <c r="Q16" s="77">
        <f t="shared" si="7"/>
        <v>8</v>
      </c>
    </row>
    <row r="17" spans="2:17" ht="12.75">
      <c r="B17" s="60">
        <v>6506</v>
      </c>
      <c r="C17" s="61" t="s">
        <v>70</v>
      </c>
      <c r="D17" s="61" t="s">
        <v>49</v>
      </c>
      <c r="E17" s="62" t="s">
        <v>71</v>
      </c>
      <c r="F17" s="73">
        <v>10</v>
      </c>
      <c r="G17" s="74">
        <v>41.16</v>
      </c>
      <c r="H17" s="68">
        <f t="shared" si="0"/>
        <v>0</v>
      </c>
      <c r="I17" s="69">
        <f t="shared" si="1"/>
        <v>10</v>
      </c>
      <c r="J17" s="75">
        <v>10</v>
      </c>
      <c r="K17" s="74">
        <v>36.22</v>
      </c>
      <c r="L17" s="68">
        <f t="shared" si="2"/>
        <v>0</v>
      </c>
      <c r="M17" s="69">
        <f t="shared" si="3"/>
        <v>10</v>
      </c>
      <c r="N17" s="76">
        <f t="shared" si="4"/>
        <v>20</v>
      </c>
      <c r="O17" s="71">
        <f t="shared" si="5"/>
        <v>77.38</v>
      </c>
      <c r="P17" s="77">
        <f t="shared" si="6"/>
        <v>9</v>
      </c>
      <c r="Q17" s="77">
        <f t="shared" si="7"/>
        <v>9</v>
      </c>
    </row>
    <row r="18" spans="2:17" ht="12.75">
      <c r="B18" s="60">
        <v>6505</v>
      </c>
      <c r="C18" s="61" t="s">
        <v>72</v>
      </c>
      <c r="D18" s="61" t="s">
        <v>48</v>
      </c>
      <c r="E18" s="62" t="s">
        <v>73</v>
      </c>
      <c r="F18" s="73">
        <v>15</v>
      </c>
      <c r="G18" s="74">
        <v>44.22</v>
      </c>
      <c r="H18" s="68">
        <f t="shared" si="0"/>
        <v>0</v>
      </c>
      <c r="I18" s="69">
        <f t="shared" si="1"/>
        <v>15</v>
      </c>
      <c r="J18" s="75">
        <v>10</v>
      </c>
      <c r="K18" s="74">
        <v>37.25</v>
      </c>
      <c r="L18" s="68">
        <f t="shared" si="2"/>
        <v>0</v>
      </c>
      <c r="M18" s="69">
        <f t="shared" si="3"/>
        <v>10</v>
      </c>
      <c r="N18" s="76">
        <f t="shared" si="4"/>
        <v>25</v>
      </c>
      <c r="O18" s="71">
        <f t="shared" si="5"/>
        <v>81.47</v>
      </c>
      <c r="P18" s="77">
        <f t="shared" si="6"/>
        <v>10</v>
      </c>
      <c r="Q18" s="77">
        <f t="shared" si="7"/>
        <v>10</v>
      </c>
    </row>
    <row r="19" spans="2:17" ht="12.75">
      <c r="B19" s="60">
        <v>6507</v>
      </c>
      <c r="C19" s="61" t="s">
        <v>74</v>
      </c>
      <c r="D19" s="61" t="s">
        <v>50</v>
      </c>
      <c r="E19" s="62" t="s">
        <v>75</v>
      </c>
      <c r="F19" s="73">
        <v>25</v>
      </c>
      <c r="G19" s="74">
        <v>35.91</v>
      </c>
      <c r="H19" s="68">
        <f t="shared" si="0"/>
        <v>0</v>
      </c>
      <c r="I19" s="69">
        <f t="shared" si="1"/>
        <v>25</v>
      </c>
      <c r="J19" s="75">
        <v>15</v>
      </c>
      <c r="K19" s="74">
        <v>41.78</v>
      </c>
      <c r="L19" s="68">
        <f t="shared" si="2"/>
        <v>0.7800000000000011</v>
      </c>
      <c r="M19" s="69">
        <f t="shared" si="3"/>
        <v>15.780000000000001</v>
      </c>
      <c r="N19" s="76">
        <f t="shared" si="4"/>
        <v>40.78</v>
      </c>
      <c r="O19" s="71">
        <f t="shared" si="5"/>
        <v>77.69</v>
      </c>
      <c r="P19" s="77">
        <f t="shared" si="6"/>
        <v>11</v>
      </c>
      <c r="Q19" s="77">
        <f t="shared" si="7"/>
        <v>11</v>
      </c>
    </row>
    <row r="20" spans="2:17" ht="12.75">
      <c r="B20" s="60">
        <v>6516</v>
      </c>
      <c r="C20" s="61" t="s">
        <v>76</v>
      </c>
      <c r="D20" s="61" t="s">
        <v>49</v>
      </c>
      <c r="E20" s="62" t="s">
        <v>77</v>
      </c>
      <c r="F20" s="73">
        <v>10</v>
      </c>
      <c r="G20" s="74">
        <v>40.03</v>
      </c>
      <c r="H20" s="68">
        <f t="shared" si="0"/>
        <v>0</v>
      </c>
      <c r="I20" s="69">
        <f t="shared" si="1"/>
        <v>10</v>
      </c>
      <c r="J20" s="75">
        <v>0</v>
      </c>
      <c r="K20" s="74" t="s">
        <v>78</v>
      </c>
      <c r="L20" s="68">
        <f t="shared" si="2"/>
        <v>100</v>
      </c>
      <c r="M20" s="69">
        <f t="shared" si="3"/>
        <v>100</v>
      </c>
      <c r="N20" s="76">
        <f t="shared" si="4"/>
        <v>110</v>
      </c>
      <c r="O20" s="71" t="str">
        <f t="shared" si="5"/>
        <v>—</v>
      </c>
      <c r="P20" s="77">
        <f t="shared" si="6"/>
        <v>12</v>
      </c>
      <c r="Q20" s="77" t="str">
        <f t="shared" si="7"/>
        <v>—</v>
      </c>
    </row>
    <row r="21" spans="2:17" ht="12.75">
      <c r="B21" s="60">
        <v>6513</v>
      </c>
      <c r="C21" s="61" t="s">
        <v>82</v>
      </c>
      <c r="D21" s="61" t="s">
        <v>49</v>
      </c>
      <c r="E21" s="62" t="s">
        <v>83</v>
      </c>
      <c r="F21" s="73">
        <v>0</v>
      </c>
      <c r="G21" s="74" t="s">
        <v>78</v>
      </c>
      <c r="H21" s="68">
        <f>IF(OR(G21="снят",G21="н/я",G21&gt;I$6),120,IF(G21&gt;I$5,G21-I$5,0))</f>
        <v>120</v>
      </c>
      <c r="I21" s="69">
        <f>IF(H21=120,120,F21+H21)</f>
        <v>120</v>
      </c>
      <c r="J21" s="75">
        <v>0</v>
      </c>
      <c r="K21" s="74" t="s">
        <v>78</v>
      </c>
      <c r="L21" s="68">
        <f>IF(OR(K21="снят",K21="н/я",K21&gt;M$6),100,IF(K21&gt;M$5,K21-M$5,0))</f>
        <v>100</v>
      </c>
      <c r="M21" s="69">
        <f>IF(L21=100,100,J21+L21)</f>
        <v>100</v>
      </c>
      <c r="N21" s="76">
        <f>I21+M21</f>
        <v>220</v>
      </c>
      <c r="O21" s="71" t="str">
        <f>IF(OR(G21="снят",G21="н/я",G21&gt;I$6,K21="снят",K21="н/я",K21&gt;M$6,AND(G21=0,K21=0)),"—",G21+K21)</f>
        <v>—</v>
      </c>
      <c r="P21" s="77">
        <f>P22+1</f>
        <v>14</v>
      </c>
      <c r="Q21" s="77" t="str">
        <f>IF(O21="—","—",Q22+1)</f>
        <v>—</v>
      </c>
    </row>
    <row r="22" spans="2:17" ht="12.75">
      <c r="B22" s="60">
        <v>6502</v>
      </c>
      <c r="C22" s="61" t="s">
        <v>79</v>
      </c>
      <c r="D22" s="61" t="s">
        <v>49</v>
      </c>
      <c r="E22" s="62" t="s">
        <v>80</v>
      </c>
      <c r="F22" s="73">
        <v>0</v>
      </c>
      <c r="G22" s="74" t="s">
        <v>81</v>
      </c>
      <c r="H22" s="68">
        <f t="shared" si="0"/>
        <v>120</v>
      </c>
      <c r="I22" s="69">
        <f t="shared" si="1"/>
        <v>120</v>
      </c>
      <c r="J22" s="75">
        <v>0</v>
      </c>
      <c r="K22" s="74" t="s">
        <v>81</v>
      </c>
      <c r="L22" s="68">
        <f t="shared" si="2"/>
        <v>100</v>
      </c>
      <c r="M22" s="69">
        <f t="shared" si="3"/>
        <v>100</v>
      </c>
      <c r="N22" s="76">
        <f t="shared" si="4"/>
        <v>220</v>
      </c>
      <c r="O22" s="71" t="str">
        <f t="shared" si="5"/>
        <v>—</v>
      </c>
      <c r="P22" s="77">
        <f>P20+1</f>
        <v>13</v>
      </c>
      <c r="Q22" s="77" t="str">
        <f>IF(O22="—","—",Q20+1)</f>
        <v>—</v>
      </c>
    </row>
    <row r="23" spans="2:17" ht="12.75">
      <c r="B23" s="60">
        <v>6514</v>
      </c>
      <c r="C23" s="61" t="s">
        <v>84</v>
      </c>
      <c r="D23" s="61" t="s">
        <v>49</v>
      </c>
      <c r="E23" s="62" t="s">
        <v>85</v>
      </c>
      <c r="F23" s="73">
        <v>0</v>
      </c>
      <c r="G23" s="74" t="s">
        <v>81</v>
      </c>
      <c r="H23" s="68">
        <f t="shared" si="0"/>
        <v>120</v>
      </c>
      <c r="I23" s="69">
        <f t="shared" si="1"/>
        <v>120</v>
      </c>
      <c r="J23" s="75">
        <v>0</v>
      </c>
      <c r="K23" s="74" t="s">
        <v>81</v>
      </c>
      <c r="L23" s="68">
        <f t="shared" si="2"/>
        <v>100</v>
      </c>
      <c r="M23" s="69">
        <f t="shared" si="3"/>
        <v>100</v>
      </c>
      <c r="N23" s="76">
        <f t="shared" si="4"/>
        <v>220</v>
      </c>
      <c r="O23" s="71" t="str">
        <f t="shared" si="5"/>
        <v>—</v>
      </c>
      <c r="P23" s="77">
        <f>P21+1</f>
        <v>15</v>
      </c>
      <c r="Q23" s="77" t="str">
        <f>IF(O23="—","—",Q21+1)</f>
        <v>—</v>
      </c>
    </row>
    <row r="24" spans="2:17" ht="12.75">
      <c r="B24" s="60">
        <v>6515</v>
      </c>
      <c r="C24" s="61" t="s">
        <v>79</v>
      </c>
      <c r="D24" s="61" t="s">
        <v>49</v>
      </c>
      <c r="E24" s="62" t="s">
        <v>86</v>
      </c>
      <c r="F24" s="73">
        <v>0</v>
      </c>
      <c r="G24" s="74" t="s">
        <v>81</v>
      </c>
      <c r="H24" s="68">
        <f t="shared" si="0"/>
        <v>120</v>
      </c>
      <c r="I24" s="69">
        <f t="shared" si="1"/>
        <v>120</v>
      </c>
      <c r="J24" s="75">
        <v>0</v>
      </c>
      <c r="K24" s="74" t="s">
        <v>81</v>
      </c>
      <c r="L24" s="68">
        <f t="shared" si="2"/>
        <v>100</v>
      </c>
      <c r="M24" s="69">
        <f t="shared" si="3"/>
        <v>100</v>
      </c>
      <c r="N24" s="76">
        <f t="shared" si="4"/>
        <v>220</v>
      </c>
      <c r="O24" s="71" t="str">
        <f t="shared" si="5"/>
        <v>—</v>
      </c>
      <c r="P24" s="77">
        <f t="shared" si="6"/>
        <v>16</v>
      </c>
      <c r="Q24" s="77" t="str">
        <f t="shared" si="7"/>
        <v>—</v>
      </c>
    </row>
    <row r="25" spans="2:17" ht="13.5" thickBot="1">
      <c r="B25" s="78"/>
      <c r="C25" s="79"/>
      <c r="D25" s="79"/>
      <c r="E25" s="80"/>
      <c r="F25" s="81"/>
      <c r="G25" s="79"/>
      <c r="H25" s="79"/>
      <c r="I25" s="82"/>
      <c r="J25" s="81"/>
      <c r="K25" s="79"/>
      <c r="L25" s="79"/>
      <c r="M25" s="82"/>
      <c r="N25" s="83"/>
      <c r="O25" s="80"/>
      <c r="P25" s="84"/>
      <c r="Q25" s="84"/>
    </row>
    <row r="29" spans="4:9" ht="15">
      <c r="D29" s="26" t="s">
        <v>141</v>
      </c>
      <c r="E29" s="31"/>
      <c r="F29" s="31"/>
      <c r="G29" s="31"/>
      <c r="H29" s="31"/>
      <c r="I29" s="31" t="s">
        <v>12</v>
      </c>
    </row>
    <row r="30" spans="4:9" ht="15">
      <c r="D30" s="26"/>
      <c r="E30" s="26"/>
      <c r="F30" s="26"/>
      <c r="G30" s="26"/>
      <c r="H30" s="26"/>
      <c r="I30" s="26"/>
    </row>
    <row r="31" spans="4:9" ht="15">
      <c r="D31" s="26" t="s">
        <v>142</v>
      </c>
      <c r="E31" s="26"/>
      <c r="F31" s="26"/>
      <c r="G31" s="26"/>
      <c r="H31" s="26"/>
      <c r="I31" s="26" t="s">
        <v>16</v>
      </c>
    </row>
  </sheetData>
  <sheetProtection/>
  <mergeCells count="10">
    <mergeCell ref="N7:N8"/>
    <mergeCell ref="O7:O8"/>
    <mergeCell ref="P7:P8"/>
    <mergeCell ref="Q7:Q8"/>
    <mergeCell ref="B7:B8"/>
    <mergeCell ref="C7:C8"/>
    <mergeCell ref="D7:D8"/>
    <mergeCell ref="E7:E8"/>
    <mergeCell ref="F7:I7"/>
    <mergeCell ref="J7:M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32"/>
  <sheetViews>
    <sheetView zoomScalePageLayoutView="0" workbookViewId="0" topLeftCell="A13">
      <selection activeCell="D30" sqref="D30:I32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7.75390625" style="37" customWidth="1"/>
    <col min="4" max="4" width="18.75390625" style="37" customWidth="1"/>
    <col min="5" max="5" width="45.125" style="37" bestFit="1" customWidth="1"/>
    <col min="6" max="13" width="7.75390625" style="37" customWidth="1"/>
    <col min="14" max="15" width="8.75390625" style="37" customWidth="1"/>
    <col min="16" max="16" width="6.75390625" style="37" hidden="1" customWidth="1"/>
    <col min="17" max="17" width="6.75390625" style="37" customWidth="1"/>
    <col min="18" max="16384" width="9.125" style="37" customWidth="1"/>
  </cols>
  <sheetData>
    <row r="1" ht="5.25" customHeight="1"/>
    <row r="2" spans="2:17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</row>
    <row r="3" spans="2:17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</row>
    <row r="4" spans="2:5" ht="15.75" thickBot="1">
      <c r="B4" s="42" t="str">
        <f>'BA-Maxi'!$B$4</f>
        <v>Двоеборье, квалификационный раунд - полуфинал</v>
      </c>
      <c r="E4" s="43"/>
    </row>
    <row r="5" spans="2:15" s="36" customFormat="1" ht="12.75">
      <c r="B5" s="44" t="s">
        <v>148</v>
      </c>
      <c r="E5" s="45"/>
      <c r="F5" s="46" t="s">
        <v>19</v>
      </c>
      <c r="G5" s="47">
        <v>187</v>
      </c>
      <c r="H5" s="47" t="s">
        <v>20</v>
      </c>
      <c r="I5" s="48">
        <v>45</v>
      </c>
      <c r="J5" s="46" t="s">
        <v>19</v>
      </c>
      <c r="K5" s="47">
        <v>179</v>
      </c>
      <c r="L5" s="47" t="s">
        <v>20</v>
      </c>
      <c r="M5" s="48">
        <v>41</v>
      </c>
      <c r="N5" s="49"/>
      <c r="O5" s="49"/>
    </row>
    <row r="6" spans="5:15" s="36" customFormat="1" ht="13.5" thickBot="1">
      <c r="E6" s="43"/>
      <c r="F6" s="50" t="s">
        <v>21</v>
      </c>
      <c r="G6" s="51">
        <v>4.2</v>
      </c>
      <c r="H6" s="51" t="s">
        <v>22</v>
      </c>
      <c r="I6" s="52">
        <v>68</v>
      </c>
      <c r="J6" s="50" t="s">
        <v>21</v>
      </c>
      <c r="K6" s="53">
        <v>4.4</v>
      </c>
      <c r="L6" s="51" t="s">
        <v>22</v>
      </c>
      <c r="M6" s="54">
        <v>62</v>
      </c>
      <c r="N6" s="49"/>
      <c r="O6" s="49"/>
    </row>
    <row r="7" spans="2:17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0"/>
      <c r="J7" s="111" t="s">
        <v>28</v>
      </c>
      <c r="K7" s="109"/>
      <c r="L7" s="109"/>
      <c r="M7" s="112"/>
      <c r="N7" s="94" t="s">
        <v>29</v>
      </c>
      <c r="O7" s="96" t="s">
        <v>30</v>
      </c>
      <c r="P7" s="98" t="s">
        <v>31</v>
      </c>
      <c r="Q7" s="98" t="s">
        <v>31</v>
      </c>
    </row>
    <row r="8" spans="2:17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58" t="s">
        <v>32</v>
      </c>
      <c r="K8" s="56" t="s">
        <v>33</v>
      </c>
      <c r="L8" s="56" t="s">
        <v>34</v>
      </c>
      <c r="M8" s="59" t="s">
        <v>35</v>
      </c>
      <c r="N8" s="95"/>
      <c r="O8" s="97"/>
      <c r="P8" s="99"/>
      <c r="Q8" s="99"/>
    </row>
    <row r="9" spans="2:17" ht="12.75">
      <c r="B9" s="60">
        <v>5509</v>
      </c>
      <c r="C9" s="61" t="s">
        <v>56</v>
      </c>
      <c r="D9" s="61" t="s">
        <v>46</v>
      </c>
      <c r="E9" s="62" t="s">
        <v>87</v>
      </c>
      <c r="F9" s="63">
        <v>0</v>
      </c>
      <c r="G9" s="64">
        <v>35.22</v>
      </c>
      <c r="H9" s="65">
        <f aca="true" t="shared" si="0" ref="H9:H23">IF(OR(G9="снят",G9="н/я",G9&gt;I$6),120,IF(G9&gt;I$5,G9-I$5,0))</f>
        <v>0</v>
      </c>
      <c r="I9" s="66">
        <f aca="true" t="shared" si="1" ref="I9:I23">IF(H9=120,120,F9+H9)</f>
        <v>0</v>
      </c>
      <c r="J9" s="67">
        <v>0</v>
      </c>
      <c r="K9" s="64">
        <v>34.94</v>
      </c>
      <c r="L9" s="68">
        <f aca="true" t="shared" si="2" ref="L9:L23">IF(OR(K9="снят",K9="н/я",K9&gt;M$6),100,IF(K9&gt;M$5,K9-M$5,0))</f>
        <v>0</v>
      </c>
      <c r="M9" s="69">
        <f aca="true" t="shared" si="3" ref="M9:M23">IF(L9=100,100,J9+L9)</f>
        <v>0</v>
      </c>
      <c r="N9" s="70">
        <f aca="true" t="shared" si="4" ref="N9:N23">I9+M9</f>
        <v>0</v>
      </c>
      <c r="O9" s="71">
        <f>IF(OR(G9="снят",G9="н/я",G9&gt;I$6,K9="снят",K9="н/я",K9&gt;M$6,AND(G9=0,K9=0)),"—",G9+K9)</f>
        <v>70.16</v>
      </c>
      <c r="P9" s="72">
        <v>1</v>
      </c>
      <c r="Q9" s="72">
        <f>IF(O9="—","—",1)</f>
        <v>1</v>
      </c>
    </row>
    <row r="10" spans="2:17" ht="12.75">
      <c r="B10" s="60">
        <v>5515</v>
      </c>
      <c r="C10" s="61" t="s">
        <v>82</v>
      </c>
      <c r="D10" s="61" t="s">
        <v>49</v>
      </c>
      <c r="E10" s="62" t="s">
        <v>88</v>
      </c>
      <c r="F10" s="73">
        <v>0</v>
      </c>
      <c r="G10" s="74">
        <v>36.41</v>
      </c>
      <c r="H10" s="68">
        <f t="shared" si="0"/>
        <v>0</v>
      </c>
      <c r="I10" s="69">
        <f t="shared" si="1"/>
        <v>0</v>
      </c>
      <c r="J10" s="75">
        <v>0</v>
      </c>
      <c r="K10" s="74">
        <v>36.03</v>
      </c>
      <c r="L10" s="68">
        <f t="shared" si="2"/>
        <v>0</v>
      </c>
      <c r="M10" s="69">
        <f t="shared" si="3"/>
        <v>0</v>
      </c>
      <c r="N10" s="76">
        <f t="shared" si="4"/>
        <v>0</v>
      </c>
      <c r="O10" s="71">
        <f aca="true" t="shared" si="5" ref="O10:O23">IF(OR(G10="снят",G10="н/я",G10&gt;I$6,K10="снят",K10="н/я",K10&gt;M$6,AND(G10=0,K10=0)),"—",G10+K10)</f>
        <v>72.44</v>
      </c>
      <c r="P10" s="77">
        <f aca="true" t="shared" si="6" ref="P10:P23">P9+1</f>
        <v>2</v>
      </c>
      <c r="Q10" s="77">
        <f aca="true" t="shared" si="7" ref="Q10:Q23">IF(O10="—","—",Q9+1)</f>
        <v>2</v>
      </c>
    </row>
    <row r="11" spans="2:17" ht="12.75">
      <c r="B11" s="60">
        <v>5506</v>
      </c>
      <c r="C11" s="61" t="s">
        <v>89</v>
      </c>
      <c r="D11" s="61" t="s">
        <v>49</v>
      </c>
      <c r="E11" s="62" t="s">
        <v>90</v>
      </c>
      <c r="F11" s="73">
        <v>0</v>
      </c>
      <c r="G11" s="74">
        <v>37.34</v>
      </c>
      <c r="H11" s="68">
        <f t="shared" si="0"/>
        <v>0</v>
      </c>
      <c r="I11" s="69">
        <f t="shared" si="1"/>
        <v>0</v>
      </c>
      <c r="J11" s="75">
        <v>0</v>
      </c>
      <c r="K11" s="74">
        <v>37.9</v>
      </c>
      <c r="L11" s="68">
        <f t="shared" si="2"/>
        <v>0</v>
      </c>
      <c r="M11" s="69">
        <f t="shared" si="3"/>
        <v>0</v>
      </c>
      <c r="N11" s="76">
        <f t="shared" si="4"/>
        <v>0</v>
      </c>
      <c r="O11" s="71">
        <f t="shared" si="5"/>
        <v>75.24000000000001</v>
      </c>
      <c r="P11" s="77">
        <f t="shared" si="6"/>
        <v>3</v>
      </c>
      <c r="Q11" s="77">
        <f t="shared" si="7"/>
        <v>3</v>
      </c>
    </row>
    <row r="12" spans="2:17" ht="12.75">
      <c r="B12" s="60">
        <v>5501</v>
      </c>
      <c r="C12" s="61" t="s">
        <v>91</v>
      </c>
      <c r="D12" s="61" t="s">
        <v>45</v>
      </c>
      <c r="E12" s="62" t="s">
        <v>92</v>
      </c>
      <c r="F12" s="73">
        <v>0</v>
      </c>
      <c r="G12" s="74">
        <v>36.22</v>
      </c>
      <c r="H12" s="68">
        <f t="shared" si="0"/>
        <v>0</v>
      </c>
      <c r="I12" s="69">
        <f t="shared" si="1"/>
        <v>0</v>
      </c>
      <c r="J12" s="75">
        <v>0</v>
      </c>
      <c r="K12" s="74">
        <v>39.84</v>
      </c>
      <c r="L12" s="68">
        <f t="shared" si="2"/>
        <v>0</v>
      </c>
      <c r="M12" s="69">
        <f t="shared" si="3"/>
        <v>0</v>
      </c>
      <c r="N12" s="76">
        <f t="shared" si="4"/>
        <v>0</v>
      </c>
      <c r="O12" s="71">
        <f t="shared" si="5"/>
        <v>76.06</v>
      </c>
      <c r="P12" s="77">
        <f t="shared" si="6"/>
        <v>4</v>
      </c>
      <c r="Q12" s="77">
        <f t="shared" si="7"/>
        <v>4</v>
      </c>
    </row>
    <row r="13" spans="2:17" ht="12.75">
      <c r="B13" s="60">
        <v>5510</v>
      </c>
      <c r="C13" s="61" t="s">
        <v>64</v>
      </c>
      <c r="D13" s="61" t="s">
        <v>48</v>
      </c>
      <c r="E13" s="62" t="s">
        <v>93</v>
      </c>
      <c r="F13" s="73">
        <v>0</v>
      </c>
      <c r="G13" s="74">
        <v>34.84</v>
      </c>
      <c r="H13" s="68">
        <f t="shared" si="0"/>
        <v>0</v>
      </c>
      <c r="I13" s="69">
        <f t="shared" si="1"/>
        <v>0</v>
      </c>
      <c r="J13" s="75">
        <v>5</v>
      </c>
      <c r="K13" s="74">
        <v>36.41</v>
      </c>
      <c r="L13" s="68">
        <f t="shared" si="2"/>
        <v>0</v>
      </c>
      <c r="M13" s="69">
        <f t="shared" si="3"/>
        <v>5</v>
      </c>
      <c r="N13" s="76">
        <f t="shared" si="4"/>
        <v>5</v>
      </c>
      <c r="O13" s="71">
        <f t="shared" si="5"/>
        <v>71.25</v>
      </c>
      <c r="P13" s="77">
        <f t="shared" si="6"/>
        <v>5</v>
      </c>
      <c r="Q13" s="77">
        <f t="shared" si="7"/>
        <v>5</v>
      </c>
    </row>
    <row r="14" spans="2:17" ht="12.75">
      <c r="B14" s="60">
        <v>5511</v>
      </c>
      <c r="C14" s="61" t="s">
        <v>58</v>
      </c>
      <c r="D14" s="61" t="s">
        <v>45</v>
      </c>
      <c r="E14" s="62" t="s">
        <v>94</v>
      </c>
      <c r="F14" s="73">
        <v>5</v>
      </c>
      <c r="G14" s="74">
        <v>38.97</v>
      </c>
      <c r="H14" s="68">
        <f t="shared" si="0"/>
        <v>0</v>
      </c>
      <c r="I14" s="69">
        <f t="shared" si="1"/>
        <v>5</v>
      </c>
      <c r="J14" s="75">
        <v>0</v>
      </c>
      <c r="K14" s="74">
        <v>37.16</v>
      </c>
      <c r="L14" s="68">
        <f t="shared" si="2"/>
        <v>0</v>
      </c>
      <c r="M14" s="69">
        <f t="shared" si="3"/>
        <v>0</v>
      </c>
      <c r="N14" s="76">
        <f t="shared" si="4"/>
        <v>5</v>
      </c>
      <c r="O14" s="71">
        <f t="shared" si="5"/>
        <v>76.13</v>
      </c>
      <c r="P14" s="77">
        <f t="shared" si="6"/>
        <v>6</v>
      </c>
      <c r="Q14" s="77">
        <f t="shared" si="7"/>
        <v>6</v>
      </c>
    </row>
    <row r="15" spans="2:17" ht="12.75">
      <c r="B15" s="60">
        <v>5505</v>
      </c>
      <c r="C15" s="61" t="s">
        <v>95</v>
      </c>
      <c r="D15" s="61" t="s">
        <v>45</v>
      </c>
      <c r="E15" s="62" t="s">
        <v>96</v>
      </c>
      <c r="F15" s="73">
        <v>0</v>
      </c>
      <c r="G15" s="74">
        <v>39.31</v>
      </c>
      <c r="H15" s="68">
        <f t="shared" si="0"/>
        <v>0</v>
      </c>
      <c r="I15" s="69">
        <f t="shared" si="1"/>
        <v>0</v>
      </c>
      <c r="J15" s="75">
        <v>5</v>
      </c>
      <c r="K15" s="74">
        <v>38</v>
      </c>
      <c r="L15" s="68">
        <f t="shared" si="2"/>
        <v>0</v>
      </c>
      <c r="M15" s="69">
        <f t="shared" si="3"/>
        <v>5</v>
      </c>
      <c r="N15" s="76">
        <f t="shared" si="4"/>
        <v>5</v>
      </c>
      <c r="O15" s="71">
        <f t="shared" si="5"/>
        <v>77.31</v>
      </c>
      <c r="P15" s="77">
        <f t="shared" si="6"/>
        <v>7</v>
      </c>
      <c r="Q15" s="77">
        <f t="shared" si="7"/>
        <v>7</v>
      </c>
    </row>
    <row r="16" spans="2:17" ht="12.75">
      <c r="B16" s="60">
        <v>5507</v>
      </c>
      <c r="C16" s="61" t="s">
        <v>74</v>
      </c>
      <c r="D16" s="61" t="s">
        <v>50</v>
      </c>
      <c r="E16" s="62" t="s">
        <v>97</v>
      </c>
      <c r="F16" s="73">
        <v>15</v>
      </c>
      <c r="G16" s="74">
        <v>37.85</v>
      </c>
      <c r="H16" s="68">
        <f t="shared" si="0"/>
        <v>0</v>
      </c>
      <c r="I16" s="69">
        <f t="shared" si="1"/>
        <v>15</v>
      </c>
      <c r="J16" s="75">
        <v>0</v>
      </c>
      <c r="K16" s="74">
        <v>37.47</v>
      </c>
      <c r="L16" s="68">
        <f t="shared" si="2"/>
        <v>0</v>
      </c>
      <c r="M16" s="69">
        <f t="shared" si="3"/>
        <v>0</v>
      </c>
      <c r="N16" s="76">
        <f t="shared" si="4"/>
        <v>15</v>
      </c>
      <c r="O16" s="71">
        <f t="shared" si="5"/>
        <v>75.32</v>
      </c>
      <c r="P16" s="77">
        <f t="shared" si="6"/>
        <v>8</v>
      </c>
      <c r="Q16" s="77">
        <f t="shared" si="7"/>
        <v>8</v>
      </c>
    </row>
    <row r="17" spans="2:17" ht="12.75">
      <c r="B17" s="60">
        <v>5516</v>
      </c>
      <c r="C17" s="61" t="s">
        <v>98</v>
      </c>
      <c r="D17" s="61" t="s">
        <v>51</v>
      </c>
      <c r="E17" s="62" t="s">
        <v>99</v>
      </c>
      <c r="F17" s="73">
        <v>5</v>
      </c>
      <c r="G17" s="74">
        <v>39.72</v>
      </c>
      <c r="H17" s="68">
        <f t="shared" si="0"/>
        <v>0</v>
      </c>
      <c r="I17" s="69">
        <f t="shared" si="1"/>
        <v>5</v>
      </c>
      <c r="J17" s="75">
        <v>0</v>
      </c>
      <c r="K17" s="74" t="s">
        <v>78</v>
      </c>
      <c r="L17" s="68">
        <f t="shared" si="2"/>
        <v>100</v>
      </c>
      <c r="M17" s="69">
        <f t="shared" si="3"/>
        <v>100</v>
      </c>
      <c r="N17" s="76">
        <f t="shared" si="4"/>
        <v>105</v>
      </c>
      <c r="O17" s="71" t="str">
        <f t="shared" si="5"/>
        <v>—</v>
      </c>
      <c r="P17" s="77">
        <f t="shared" si="6"/>
        <v>9</v>
      </c>
      <c r="Q17" s="77" t="str">
        <f t="shared" si="7"/>
        <v>—</v>
      </c>
    </row>
    <row r="18" spans="2:17" ht="12.75">
      <c r="B18" s="60">
        <v>5513</v>
      </c>
      <c r="C18" s="61" t="s">
        <v>100</v>
      </c>
      <c r="D18" s="61" t="s">
        <v>49</v>
      </c>
      <c r="E18" s="62" t="s">
        <v>101</v>
      </c>
      <c r="F18" s="73">
        <v>0</v>
      </c>
      <c r="G18" s="74" t="s">
        <v>78</v>
      </c>
      <c r="H18" s="68">
        <f t="shared" si="0"/>
        <v>120</v>
      </c>
      <c r="I18" s="69">
        <f t="shared" si="1"/>
        <v>120</v>
      </c>
      <c r="J18" s="75">
        <v>5</v>
      </c>
      <c r="K18" s="74">
        <v>44.44</v>
      </c>
      <c r="L18" s="68">
        <f t="shared" si="2"/>
        <v>3.4399999999999977</v>
      </c>
      <c r="M18" s="69">
        <f t="shared" si="3"/>
        <v>8.439999999999998</v>
      </c>
      <c r="N18" s="76">
        <f t="shared" si="4"/>
        <v>128.44</v>
      </c>
      <c r="O18" s="71" t="str">
        <f t="shared" si="5"/>
        <v>—</v>
      </c>
      <c r="P18" s="77">
        <f t="shared" si="6"/>
        <v>10</v>
      </c>
      <c r="Q18" s="77" t="str">
        <f t="shared" si="7"/>
        <v>—</v>
      </c>
    </row>
    <row r="19" spans="2:17" ht="12.75">
      <c r="B19" s="60">
        <v>5512</v>
      </c>
      <c r="C19" s="61" t="s">
        <v>102</v>
      </c>
      <c r="D19" s="61" t="s">
        <v>52</v>
      </c>
      <c r="E19" s="62" t="s">
        <v>103</v>
      </c>
      <c r="F19" s="73">
        <v>0</v>
      </c>
      <c r="G19" s="74" t="s">
        <v>78</v>
      </c>
      <c r="H19" s="68">
        <f t="shared" si="0"/>
        <v>120</v>
      </c>
      <c r="I19" s="69">
        <f t="shared" si="1"/>
        <v>120</v>
      </c>
      <c r="J19" s="75">
        <v>10</v>
      </c>
      <c r="K19" s="74">
        <v>40.34</v>
      </c>
      <c r="L19" s="68">
        <f t="shared" si="2"/>
        <v>0</v>
      </c>
      <c r="M19" s="69">
        <f t="shared" si="3"/>
        <v>10</v>
      </c>
      <c r="N19" s="76">
        <f t="shared" si="4"/>
        <v>130</v>
      </c>
      <c r="O19" s="71" t="str">
        <f t="shared" si="5"/>
        <v>—</v>
      </c>
      <c r="P19" s="77">
        <f t="shared" si="6"/>
        <v>11</v>
      </c>
      <c r="Q19" s="77" t="str">
        <f t="shared" si="7"/>
        <v>—</v>
      </c>
    </row>
    <row r="20" spans="2:17" ht="12.75">
      <c r="B20" s="60">
        <v>5502</v>
      </c>
      <c r="C20" s="61" t="s">
        <v>98</v>
      </c>
      <c r="D20" s="61" t="s">
        <v>51</v>
      </c>
      <c r="E20" s="62" t="s">
        <v>104</v>
      </c>
      <c r="F20" s="73">
        <v>0</v>
      </c>
      <c r="G20" s="74" t="s">
        <v>78</v>
      </c>
      <c r="H20" s="68">
        <f t="shared" si="0"/>
        <v>120</v>
      </c>
      <c r="I20" s="69">
        <f t="shared" si="1"/>
        <v>120</v>
      </c>
      <c r="J20" s="75">
        <v>10</v>
      </c>
      <c r="K20" s="74">
        <v>42.18</v>
      </c>
      <c r="L20" s="68">
        <f t="shared" si="2"/>
        <v>1.1799999999999997</v>
      </c>
      <c r="M20" s="69">
        <f t="shared" si="3"/>
        <v>11.18</v>
      </c>
      <c r="N20" s="76">
        <f t="shared" si="4"/>
        <v>131.18</v>
      </c>
      <c r="O20" s="71" t="str">
        <f t="shared" si="5"/>
        <v>—</v>
      </c>
      <c r="P20" s="77">
        <f t="shared" si="6"/>
        <v>12</v>
      </c>
      <c r="Q20" s="77" t="str">
        <f t="shared" si="7"/>
        <v>—</v>
      </c>
    </row>
    <row r="21" spans="2:17" ht="12.75">
      <c r="B21" s="60">
        <v>5503</v>
      </c>
      <c r="C21" s="61" t="s">
        <v>105</v>
      </c>
      <c r="D21" s="61" t="s">
        <v>45</v>
      </c>
      <c r="E21" s="62" t="s">
        <v>106</v>
      </c>
      <c r="F21" s="73">
        <v>0</v>
      </c>
      <c r="G21" s="74" t="s">
        <v>78</v>
      </c>
      <c r="H21" s="68">
        <f t="shared" si="0"/>
        <v>120</v>
      </c>
      <c r="I21" s="69">
        <f t="shared" si="1"/>
        <v>120</v>
      </c>
      <c r="J21" s="75">
        <v>0</v>
      </c>
      <c r="K21" s="74" t="s">
        <v>78</v>
      </c>
      <c r="L21" s="68">
        <f t="shared" si="2"/>
        <v>100</v>
      </c>
      <c r="M21" s="69">
        <f t="shared" si="3"/>
        <v>100</v>
      </c>
      <c r="N21" s="76">
        <f t="shared" si="4"/>
        <v>220</v>
      </c>
      <c r="O21" s="71" t="str">
        <f t="shared" si="5"/>
        <v>—</v>
      </c>
      <c r="P21" s="77">
        <f t="shared" si="6"/>
        <v>13</v>
      </c>
      <c r="Q21" s="77" t="str">
        <f t="shared" si="7"/>
        <v>—</v>
      </c>
    </row>
    <row r="22" spans="2:17" ht="12.75">
      <c r="B22" s="60">
        <v>5514</v>
      </c>
      <c r="C22" s="61" t="s">
        <v>70</v>
      </c>
      <c r="D22" s="61" t="s">
        <v>49</v>
      </c>
      <c r="E22" s="62" t="s">
        <v>110</v>
      </c>
      <c r="F22" s="73">
        <v>0</v>
      </c>
      <c r="G22" s="74" t="s">
        <v>78</v>
      </c>
      <c r="H22" s="68">
        <f t="shared" si="0"/>
        <v>120</v>
      </c>
      <c r="I22" s="69">
        <f t="shared" si="1"/>
        <v>120</v>
      </c>
      <c r="J22" s="75">
        <v>0</v>
      </c>
      <c r="K22" s="74" t="s">
        <v>78</v>
      </c>
      <c r="L22" s="68">
        <f t="shared" si="2"/>
        <v>100</v>
      </c>
      <c r="M22" s="69">
        <f t="shared" si="3"/>
        <v>100</v>
      </c>
      <c r="N22" s="76">
        <f t="shared" si="4"/>
        <v>220</v>
      </c>
      <c r="O22" s="71" t="str">
        <f t="shared" si="5"/>
        <v>—</v>
      </c>
      <c r="P22" s="77">
        <f>P25+1</f>
        <v>16</v>
      </c>
      <c r="Q22" s="77" t="str">
        <f>IF(O22="—","—",Q25+1)</f>
        <v>—</v>
      </c>
    </row>
    <row r="23" spans="2:17" ht="12.75">
      <c r="B23" s="60">
        <v>5517</v>
      </c>
      <c r="C23" s="61" t="s">
        <v>111</v>
      </c>
      <c r="D23" s="61" t="s">
        <v>45</v>
      </c>
      <c r="E23" s="62" t="s">
        <v>112</v>
      </c>
      <c r="F23" s="73">
        <v>0</v>
      </c>
      <c r="G23" s="74" t="s">
        <v>78</v>
      </c>
      <c r="H23" s="68">
        <f t="shared" si="0"/>
        <v>120</v>
      </c>
      <c r="I23" s="69">
        <f t="shared" si="1"/>
        <v>120</v>
      </c>
      <c r="J23" s="75">
        <v>0</v>
      </c>
      <c r="K23" s="74" t="s">
        <v>78</v>
      </c>
      <c r="L23" s="68">
        <f t="shared" si="2"/>
        <v>100</v>
      </c>
      <c r="M23" s="69">
        <f t="shared" si="3"/>
        <v>100</v>
      </c>
      <c r="N23" s="76">
        <f t="shared" si="4"/>
        <v>220</v>
      </c>
      <c r="O23" s="71" t="str">
        <f t="shared" si="5"/>
        <v>—</v>
      </c>
      <c r="P23" s="77">
        <f t="shared" si="6"/>
        <v>17</v>
      </c>
      <c r="Q23" s="77" t="str">
        <f t="shared" si="7"/>
        <v>—</v>
      </c>
    </row>
    <row r="24" spans="2:17" ht="12.75">
      <c r="B24" s="60">
        <v>5504</v>
      </c>
      <c r="C24" s="61" t="s">
        <v>107</v>
      </c>
      <c r="D24" s="61" t="s">
        <v>52</v>
      </c>
      <c r="E24" s="62" t="s">
        <v>108</v>
      </c>
      <c r="F24" s="73">
        <v>0</v>
      </c>
      <c r="G24" s="74" t="s">
        <v>81</v>
      </c>
      <c r="H24" s="68">
        <f>IF(OR(G24="снят",G24="н/я",G24&gt;I$6),120,IF(G24&gt;I$5,G24-I$5,0))</f>
        <v>120</v>
      </c>
      <c r="I24" s="69">
        <f>IF(H24=120,120,F24+H24)</f>
        <v>120</v>
      </c>
      <c r="J24" s="75">
        <v>0</v>
      </c>
      <c r="K24" s="74" t="s">
        <v>81</v>
      </c>
      <c r="L24" s="68">
        <f>IF(OR(K24="снят",K24="н/я",K24&gt;M$6),100,IF(K24&gt;M$5,K24-M$5,0))</f>
        <v>100</v>
      </c>
      <c r="M24" s="69">
        <f>IF(L24=100,100,J24+L24)</f>
        <v>100</v>
      </c>
      <c r="N24" s="76">
        <f>I24+M24</f>
        <v>220</v>
      </c>
      <c r="O24" s="71" t="str">
        <f>IF(OR(G24="снят",G24="н/я",G24&gt;I$6,K24="снят",K24="н/я",K24&gt;M$6,AND(G24=0,K24=0)),"—",G24+K24)</f>
        <v>—</v>
      </c>
      <c r="P24" s="77">
        <f>P21+1</f>
        <v>14</v>
      </c>
      <c r="Q24" s="77" t="str">
        <f>IF(O24="—","—",Q21+1)</f>
        <v>—</v>
      </c>
    </row>
    <row r="25" spans="2:17" ht="12.75">
      <c r="B25" s="60">
        <v>5508</v>
      </c>
      <c r="C25" s="61" t="s">
        <v>66</v>
      </c>
      <c r="D25" s="61" t="s">
        <v>45</v>
      </c>
      <c r="E25" s="62" t="s">
        <v>109</v>
      </c>
      <c r="F25" s="73">
        <v>0</v>
      </c>
      <c r="G25" s="74" t="s">
        <v>81</v>
      </c>
      <c r="H25" s="68">
        <f>IF(OR(G25="снят",G25="н/я",G25&gt;I$6),120,IF(G25&gt;I$5,G25-I$5,0))</f>
        <v>120</v>
      </c>
      <c r="I25" s="69">
        <f>IF(H25=120,120,F25+H25)</f>
        <v>120</v>
      </c>
      <c r="J25" s="75">
        <v>0</v>
      </c>
      <c r="K25" s="74" t="s">
        <v>81</v>
      </c>
      <c r="L25" s="68">
        <f>IF(OR(K25="снят",K25="н/я",K25&gt;M$6),100,IF(K25&gt;M$5,K25-M$5,0))</f>
        <v>100</v>
      </c>
      <c r="M25" s="69">
        <f>IF(L25=100,100,J25+L25)</f>
        <v>100</v>
      </c>
      <c r="N25" s="76">
        <f>I25+M25</f>
        <v>220</v>
      </c>
      <c r="O25" s="71" t="str">
        <f>IF(OR(G25="снят",G25="н/я",G25&gt;I$6,K25="снят",K25="н/я",K25&gt;M$6,AND(G25=0,K25=0)),"—",G25+K25)</f>
        <v>—</v>
      </c>
      <c r="P25" s="77">
        <f>P24+1</f>
        <v>15</v>
      </c>
      <c r="Q25" s="77" t="str">
        <f>IF(O25="—","—",Q24+1)</f>
        <v>—</v>
      </c>
    </row>
    <row r="26" spans="2:17" ht="13.5" thickBot="1">
      <c r="B26" s="78"/>
      <c r="C26" s="79"/>
      <c r="D26" s="79"/>
      <c r="E26" s="80"/>
      <c r="F26" s="81"/>
      <c r="G26" s="79"/>
      <c r="H26" s="79"/>
      <c r="I26" s="82"/>
      <c r="J26" s="81"/>
      <c r="K26" s="79"/>
      <c r="L26" s="79"/>
      <c r="M26" s="82"/>
      <c r="N26" s="83"/>
      <c r="O26" s="80"/>
      <c r="P26" s="84"/>
      <c r="Q26" s="84"/>
    </row>
    <row r="30" spans="4:9" ht="15">
      <c r="D30" s="26" t="s">
        <v>141</v>
      </c>
      <c r="E30" s="31"/>
      <c r="F30" s="31"/>
      <c r="G30" s="31"/>
      <c r="H30" s="31"/>
      <c r="I30" s="31" t="s">
        <v>12</v>
      </c>
    </row>
    <row r="31" spans="4:9" ht="15">
      <c r="D31" s="26"/>
      <c r="E31" s="26"/>
      <c r="F31" s="26"/>
      <c r="G31" s="26"/>
      <c r="H31" s="26"/>
      <c r="I31" s="26"/>
    </row>
    <row r="32" spans="4:9" ht="15">
      <c r="D32" s="26" t="s">
        <v>142</v>
      </c>
      <c r="E32" s="26"/>
      <c r="F32" s="26"/>
      <c r="G32" s="26"/>
      <c r="H32" s="26"/>
      <c r="I32" s="26" t="s">
        <v>16</v>
      </c>
    </row>
  </sheetData>
  <sheetProtection/>
  <mergeCells count="10">
    <mergeCell ref="N7:N8"/>
    <mergeCell ref="O7:O8"/>
    <mergeCell ref="P7:P8"/>
    <mergeCell ref="Q7:Q8"/>
    <mergeCell ref="B7:B8"/>
    <mergeCell ref="C7:C8"/>
    <mergeCell ref="D7:D8"/>
    <mergeCell ref="E7:E8"/>
    <mergeCell ref="F7:I7"/>
    <mergeCell ref="J7:M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3"/>
  <sheetViews>
    <sheetView zoomScalePageLayoutView="0" workbookViewId="0" topLeftCell="A1">
      <selection activeCell="D21" sqref="D21:I23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7.75390625" style="37" customWidth="1"/>
    <col min="4" max="4" width="18.125" style="37" customWidth="1"/>
    <col min="5" max="5" width="30.875" style="37" bestFit="1" customWidth="1"/>
    <col min="6" max="13" width="7.75390625" style="37" customWidth="1"/>
    <col min="14" max="15" width="8.75390625" style="37" customWidth="1"/>
    <col min="16" max="16" width="6.75390625" style="37" hidden="1" customWidth="1"/>
    <col min="17" max="17" width="6.75390625" style="37" customWidth="1"/>
    <col min="18" max="16384" width="9.125" style="37" customWidth="1"/>
  </cols>
  <sheetData>
    <row r="1" ht="5.25" customHeight="1"/>
    <row r="2" spans="2:17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</row>
    <row r="3" spans="2:17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</row>
    <row r="4" spans="2:5" ht="15.75" thickBot="1">
      <c r="B4" s="42" t="str">
        <f>'BA-Maxi'!$B$4</f>
        <v>Двоеборье, квалификационный раунд - полуфинал</v>
      </c>
      <c r="E4" s="43"/>
    </row>
    <row r="5" spans="2:15" s="36" customFormat="1" ht="12.75">
      <c r="B5" s="44" t="s">
        <v>147</v>
      </c>
      <c r="E5" s="45"/>
      <c r="F5" s="46" t="s">
        <v>19</v>
      </c>
      <c r="G5" s="47">
        <v>187</v>
      </c>
      <c r="H5" s="47" t="s">
        <v>20</v>
      </c>
      <c r="I5" s="48">
        <v>45</v>
      </c>
      <c r="J5" s="46" t="s">
        <v>19</v>
      </c>
      <c r="K5" s="47">
        <v>179</v>
      </c>
      <c r="L5" s="47" t="s">
        <v>20</v>
      </c>
      <c r="M5" s="48">
        <v>41</v>
      </c>
      <c r="N5" s="49"/>
      <c r="O5" s="49"/>
    </row>
    <row r="6" spans="5:15" s="36" customFormat="1" ht="13.5" thickBot="1">
      <c r="E6" s="43"/>
      <c r="F6" s="50" t="s">
        <v>21</v>
      </c>
      <c r="G6" s="51">
        <v>4.2</v>
      </c>
      <c r="H6" s="51" t="s">
        <v>22</v>
      </c>
      <c r="I6" s="52">
        <v>68</v>
      </c>
      <c r="J6" s="50" t="s">
        <v>21</v>
      </c>
      <c r="K6" s="53">
        <v>4.4</v>
      </c>
      <c r="L6" s="51" t="s">
        <v>22</v>
      </c>
      <c r="M6" s="54">
        <v>62</v>
      </c>
      <c r="N6" s="49"/>
      <c r="O6" s="49"/>
    </row>
    <row r="7" spans="2:17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0"/>
      <c r="J7" s="111" t="s">
        <v>28</v>
      </c>
      <c r="K7" s="109"/>
      <c r="L7" s="109"/>
      <c r="M7" s="112"/>
      <c r="N7" s="94" t="s">
        <v>29</v>
      </c>
      <c r="O7" s="96" t="s">
        <v>30</v>
      </c>
      <c r="P7" s="98" t="s">
        <v>31</v>
      </c>
      <c r="Q7" s="98" t="s">
        <v>31</v>
      </c>
    </row>
    <row r="8" spans="2:17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58" t="s">
        <v>32</v>
      </c>
      <c r="K8" s="56" t="s">
        <v>33</v>
      </c>
      <c r="L8" s="56" t="s">
        <v>34</v>
      </c>
      <c r="M8" s="59" t="s">
        <v>35</v>
      </c>
      <c r="N8" s="95"/>
      <c r="O8" s="97"/>
      <c r="P8" s="99"/>
      <c r="Q8" s="99"/>
    </row>
    <row r="9" spans="2:17" ht="12.75">
      <c r="B9" s="60">
        <v>4007</v>
      </c>
      <c r="C9" s="61" t="s">
        <v>58</v>
      </c>
      <c r="D9" s="61" t="s">
        <v>45</v>
      </c>
      <c r="E9" s="62" t="s">
        <v>113</v>
      </c>
      <c r="F9" s="63">
        <v>0</v>
      </c>
      <c r="G9" s="64">
        <v>39.29</v>
      </c>
      <c r="H9" s="65">
        <f aca="true" t="shared" si="0" ref="H9:H15">IF(OR(G9="снят",G9="н/я",G9&gt;I$6),120,IF(G9&gt;I$5,G9-I$5,0))</f>
        <v>0</v>
      </c>
      <c r="I9" s="66">
        <f aca="true" t="shared" si="1" ref="I9:I15">IF(H9=120,120,F9+H9)</f>
        <v>0</v>
      </c>
      <c r="J9" s="67">
        <v>0</v>
      </c>
      <c r="K9" s="64">
        <v>38.75</v>
      </c>
      <c r="L9" s="68">
        <f aca="true" t="shared" si="2" ref="L9:L15">IF(OR(K9="снят",K9="н/я",K9&gt;M$6),100,IF(K9&gt;M$5,K9-M$5,0))</f>
        <v>0</v>
      </c>
      <c r="M9" s="69">
        <f aca="true" t="shared" si="3" ref="M9:M15">IF(L9=100,100,J9+L9)</f>
        <v>0</v>
      </c>
      <c r="N9" s="70">
        <f aca="true" t="shared" si="4" ref="N9:N15">I9+M9</f>
        <v>0</v>
      </c>
      <c r="O9" s="71">
        <f aca="true" t="shared" si="5" ref="O9:O15">IF(OR(G9="снят",G9="н/я",G9&gt;I$6,K9="снят",K9="н/я",K9&gt;M$6,AND(G9=0,K9=0)),"—",G9+K9)</f>
        <v>78.03999999999999</v>
      </c>
      <c r="P9" s="72">
        <v>1</v>
      </c>
      <c r="Q9" s="72">
        <f>IF(O9="—","—",1)</f>
        <v>1</v>
      </c>
    </row>
    <row r="10" spans="2:17" ht="12.75">
      <c r="B10" s="60">
        <v>4006</v>
      </c>
      <c r="C10" s="61" t="s">
        <v>60</v>
      </c>
      <c r="D10" s="61" t="s">
        <v>47</v>
      </c>
      <c r="E10" s="62" t="s">
        <v>114</v>
      </c>
      <c r="F10" s="73">
        <v>0</v>
      </c>
      <c r="G10" s="74">
        <v>45.72</v>
      </c>
      <c r="H10" s="68">
        <f t="shared" si="0"/>
        <v>0.7199999999999989</v>
      </c>
      <c r="I10" s="69">
        <f t="shared" si="1"/>
        <v>0.7199999999999989</v>
      </c>
      <c r="J10" s="75">
        <v>0</v>
      </c>
      <c r="K10" s="74">
        <v>43.63</v>
      </c>
      <c r="L10" s="68">
        <f t="shared" si="2"/>
        <v>2.6300000000000026</v>
      </c>
      <c r="M10" s="69">
        <f t="shared" si="3"/>
        <v>2.6300000000000026</v>
      </c>
      <c r="N10" s="76">
        <f t="shared" si="4"/>
        <v>3.3500000000000014</v>
      </c>
      <c r="O10" s="71">
        <f t="shared" si="5"/>
        <v>89.35</v>
      </c>
      <c r="P10" s="77">
        <f>P9+1</f>
        <v>2</v>
      </c>
      <c r="Q10" s="77">
        <f>IF(O10="—","—",Q9+1)</f>
        <v>2</v>
      </c>
    </row>
    <row r="11" spans="2:17" ht="12.75">
      <c r="B11" s="60">
        <v>4002</v>
      </c>
      <c r="C11" s="61" t="s">
        <v>115</v>
      </c>
      <c r="D11" s="61" t="s">
        <v>53</v>
      </c>
      <c r="E11" s="62" t="s">
        <v>116</v>
      </c>
      <c r="F11" s="73">
        <v>5</v>
      </c>
      <c r="G11" s="74">
        <v>40.09</v>
      </c>
      <c r="H11" s="68">
        <f t="shared" si="0"/>
        <v>0</v>
      </c>
      <c r="I11" s="69">
        <f t="shared" si="1"/>
        <v>5</v>
      </c>
      <c r="J11" s="75">
        <v>5</v>
      </c>
      <c r="K11" s="74">
        <v>42.16</v>
      </c>
      <c r="L11" s="68">
        <f t="shared" si="2"/>
        <v>1.1599999999999966</v>
      </c>
      <c r="M11" s="69">
        <f t="shared" si="3"/>
        <v>6.159999999999997</v>
      </c>
      <c r="N11" s="76">
        <f t="shared" si="4"/>
        <v>11.159999999999997</v>
      </c>
      <c r="O11" s="71">
        <f t="shared" si="5"/>
        <v>82.25</v>
      </c>
      <c r="P11" s="77">
        <f>P10+1</f>
        <v>3</v>
      </c>
      <c r="Q11" s="77">
        <f>IF(O11="—","—",Q10+1)</f>
        <v>3</v>
      </c>
    </row>
    <row r="12" spans="2:17" ht="12.75">
      <c r="B12" s="60">
        <v>4004</v>
      </c>
      <c r="C12" s="61" t="s">
        <v>74</v>
      </c>
      <c r="D12" s="61" t="s">
        <v>50</v>
      </c>
      <c r="E12" s="62" t="s">
        <v>117</v>
      </c>
      <c r="F12" s="73">
        <v>5</v>
      </c>
      <c r="G12" s="74">
        <v>49.06</v>
      </c>
      <c r="H12" s="68">
        <f t="shared" si="0"/>
        <v>4.060000000000002</v>
      </c>
      <c r="I12" s="69">
        <f t="shared" si="1"/>
        <v>9.060000000000002</v>
      </c>
      <c r="J12" s="75">
        <v>0</v>
      </c>
      <c r="K12" s="74">
        <v>43.12</v>
      </c>
      <c r="L12" s="68">
        <f t="shared" si="2"/>
        <v>2.1199999999999974</v>
      </c>
      <c r="M12" s="69">
        <f t="shared" si="3"/>
        <v>2.1199999999999974</v>
      </c>
      <c r="N12" s="76">
        <f t="shared" si="4"/>
        <v>11.18</v>
      </c>
      <c r="O12" s="71">
        <f t="shared" si="5"/>
        <v>92.18</v>
      </c>
      <c r="P12" s="77">
        <f>P11+1</f>
        <v>4</v>
      </c>
      <c r="Q12" s="77">
        <f>IF(O12="—","—",Q11+1)</f>
        <v>4</v>
      </c>
    </row>
    <row r="13" spans="2:17" ht="12.75">
      <c r="B13" s="60">
        <v>4005</v>
      </c>
      <c r="C13" s="61" t="s">
        <v>66</v>
      </c>
      <c r="D13" s="61" t="s">
        <v>45</v>
      </c>
      <c r="E13" s="62" t="s">
        <v>118</v>
      </c>
      <c r="F13" s="73">
        <v>0</v>
      </c>
      <c r="G13" s="74">
        <v>43.72</v>
      </c>
      <c r="H13" s="68">
        <f t="shared" si="0"/>
        <v>0</v>
      </c>
      <c r="I13" s="69">
        <f t="shared" si="1"/>
        <v>0</v>
      </c>
      <c r="J13" s="75">
        <v>0</v>
      </c>
      <c r="K13" s="74" t="s">
        <v>78</v>
      </c>
      <c r="L13" s="68">
        <f t="shared" si="2"/>
        <v>100</v>
      </c>
      <c r="M13" s="69">
        <f t="shared" si="3"/>
        <v>100</v>
      </c>
      <c r="N13" s="76">
        <f t="shared" si="4"/>
        <v>100</v>
      </c>
      <c r="O13" s="71" t="str">
        <f t="shared" si="5"/>
        <v>—</v>
      </c>
      <c r="P13" s="77">
        <f>P12+1</f>
        <v>5</v>
      </c>
      <c r="Q13" s="77" t="str">
        <f>IF(O13="—","—",Q12+1)</f>
        <v>—</v>
      </c>
    </row>
    <row r="14" spans="2:17" ht="12.75">
      <c r="B14" s="60">
        <v>4008</v>
      </c>
      <c r="C14" s="61" t="s">
        <v>119</v>
      </c>
      <c r="D14" s="61" t="s">
        <v>45</v>
      </c>
      <c r="E14" s="62" t="s">
        <v>120</v>
      </c>
      <c r="F14" s="73">
        <v>0</v>
      </c>
      <c r="G14" s="74" t="s">
        <v>78</v>
      </c>
      <c r="H14" s="68">
        <f t="shared" si="0"/>
        <v>120</v>
      </c>
      <c r="I14" s="69">
        <f t="shared" si="1"/>
        <v>120</v>
      </c>
      <c r="J14" s="75">
        <v>5</v>
      </c>
      <c r="K14" s="74">
        <v>40.69</v>
      </c>
      <c r="L14" s="68">
        <f t="shared" si="2"/>
        <v>0</v>
      </c>
      <c r="M14" s="69">
        <f t="shared" si="3"/>
        <v>5</v>
      </c>
      <c r="N14" s="76">
        <f t="shared" si="4"/>
        <v>125</v>
      </c>
      <c r="O14" s="71" t="str">
        <f t="shared" si="5"/>
        <v>—</v>
      </c>
      <c r="P14" s="77">
        <f>P13+1</f>
        <v>6</v>
      </c>
      <c r="Q14" s="77" t="str">
        <f>IF(O14="—","—",Q13+1)</f>
        <v>—</v>
      </c>
    </row>
    <row r="15" spans="2:17" ht="12.75">
      <c r="B15" s="60">
        <v>4003</v>
      </c>
      <c r="C15" s="61" t="s">
        <v>123</v>
      </c>
      <c r="D15" s="61" t="s">
        <v>45</v>
      </c>
      <c r="E15" s="62" t="s">
        <v>124</v>
      </c>
      <c r="F15" s="73">
        <v>0</v>
      </c>
      <c r="G15" s="74" t="s">
        <v>78</v>
      </c>
      <c r="H15" s="68">
        <f t="shared" si="0"/>
        <v>120</v>
      </c>
      <c r="I15" s="69">
        <f t="shared" si="1"/>
        <v>120</v>
      </c>
      <c r="J15" s="75">
        <v>0</v>
      </c>
      <c r="K15" s="74" t="s">
        <v>78</v>
      </c>
      <c r="L15" s="68">
        <f t="shared" si="2"/>
        <v>100</v>
      </c>
      <c r="M15" s="69">
        <f t="shared" si="3"/>
        <v>100</v>
      </c>
      <c r="N15" s="76">
        <f t="shared" si="4"/>
        <v>220</v>
      </c>
      <c r="O15" s="71" t="str">
        <f t="shared" si="5"/>
        <v>—</v>
      </c>
      <c r="P15" s="77">
        <f>P16+1</f>
        <v>8</v>
      </c>
      <c r="Q15" s="77" t="str">
        <f>IF(O15="—","—",Q16+1)</f>
        <v>—</v>
      </c>
    </row>
    <row r="16" spans="2:17" ht="12.75">
      <c r="B16" s="60">
        <v>4001</v>
      </c>
      <c r="C16" s="61" t="s">
        <v>121</v>
      </c>
      <c r="D16" s="61" t="s">
        <v>45</v>
      </c>
      <c r="E16" s="62" t="s">
        <v>122</v>
      </c>
      <c r="F16" s="73">
        <v>0</v>
      </c>
      <c r="G16" s="74" t="s">
        <v>81</v>
      </c>
      <c r="H16" s="68">
        <f>IF(OR(G16="снят",G16="н/я",G16&gt;I$6),120,IF(G16&gt;I$5,G16-I$5,0))</f>
        <v>120</v>
      </c>
      <c r="I16" s="69">
        <f>IF(H16=120,120,F16+H16)</f>
        <v>120</v>
      </c>
      <c r="J16" s="75">
        <v>0</v>
      </c>
      <c r="K16" s="74" t="s">
        <v>81</v>
      </c>
      <c r="L16" s="68">
        <f>IF(OR(K16="снят",K16="н/я",K16&gt;M$6),100,IF(K16&gt;M$5,K16-M$5,0))</f>
        <v>100</v>
      </c>
      <c r="M16" s="69">
        <f>IF(L16=100,100,J16+L16)</f>
        <v>100</v>
      </c>
      <c r="N16" s="76">
        <f>I16+M16</f>
        <v>220</v>
      </c>
      <c r="O16" s="71" t="str">
        <f>IF(OR(G16="снят",G16="н/я",G16&gt;I$6,K16="снят",K16="н/я",K16&gt;M$6,AND(G16=0,K16=0)),"—",G16+K16)</f>
        <v>—</v>
      </c>
      <c r="P16" s="77">
        <f>P14+1</f>
        <v>7</v>
      </c>
      <c r="Q16" s="77" t="str">
        <f>IF(O16="—","—",Q14+1)</f>
        <v>—</v>
      </c>
    </row>
    <row r="17" spans="2:17" ht="13.5" thickBot="1">
      <c r="B17" s="78"/>
      <c r="C17" s="79"/>
      <c r="D17" s="79"/>
      <c r="E17" s="80"/>
      <c r="F17" s="81"/>
      <c r="G17" s="79"/>
      <c r="H17" s="79"/>
      <c r="I17" s="82"/>
      <c r="J17" s="81"/>
      <c r="K17" s="79"/>
      <c r="L17" s="79"/>
      <c r="M17" s="82"/>
      <c r="N17" s="83"/>
      <c r="O17" s="80"/>
      <c r="P17" s="84"/>
      <c r="Q17" s="84"/>
    </row>
    <row r="21" spans="4:9" ht="15">
      <c r="D21" s="26" t="s">
        <v>141</v>
      </c>
      <c r="E21" s="31"/>
      <c r="F21" s="31"/>
      <c r="G21" s="31"/>
      <c r="H21" s="31"/>
      <c r="I21" s="31" t="s">
        <v>12</v>
      </c>
    </row>
    <row r="22" spans="4:9" ht="15">
      <c r="D22" s="26"/>
      <c r="E22" s="26"/>
      <c r="F22" s="26"/>
      <c r="G22" s="26"/>
      <c r="H22" s="26"/>
      <c r="I22" s="26"/>
    </row>
    <row r="23" spans="4:9" ht="15">
      <c r="D23" s="26" t="s">
        <v>142</v>
      </c>
      <c r="E23" s="26"/>
      <c r="F23" s="26"/>
      <c r="G23" s="26"/>
      <c r="H23" s="26"/>
      <c r="I23" s="26" t="s">
        <v>16</v>
      </c>
    </row>
  </sheetData>
  <sheetProtection/>
  <mergeCells count="10">
    <mergeCell ref="N7:N8"/>
    <mergeCell ref="O7:O8"/>
    <mergeCell ref="P7:P8"/>
    <mergeCell ref="Q7:Q8"/>
    <mergeCell ref="B7:B8"/>
    <mergeCell ref="C7:C8"/>
    <mergeCell ref="D7:D8"/>
    <mergeCell ref="E7:E8"/>
    <mergeCell ref="F7:I7"/>
    <mergeCell ref="J7:M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6"/>
  <sheetViews>
    <sheetView zoomScalePageLayoutView="0" workbookViewId="0" topLeftCell="A1">
      <selection activeCell="D24" sqref="D24:I26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9.25390625" style="37" bestFit="1" customWidth="1"/>
    <col min="4" max="4" width="18.75390625" style="37" customWidth="1"/>
    <col min="5" max="5" width="37.75390625" style="37" bestFit="1" customWidth="1"/>
    <col min="6" max="13" width="7.75390625" style="37" customWidth="1"/>
    <col min="14" max="15" width="8.75390625" style="37" customWidth="1"/>
    <col min="16" max="16" width="6.75390625" style="37" hidden="1" customWidth="1"/>
    <col min="17" max="17" width="6.75390625" style="37" customWidth="1"/>
    <col min="18" max="16384" width="9.125" style="37" customWidth="1"/>
  </cols>
  <sheetData>
    <row r="1" ht="5.25" customHeight="1"/>
    <row r="2" spans="2:17" ht="18.75">
      <c r="B2" s="38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</row>
    <row r="3" spans="2:17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</row>
    <row r="4" spans="2:5" ht="15.75" thickBot="1">
      <c r="B4" s="42" t="str">
        <f>'BA-Maxi'!$B$4</f>
        <v>Двоеборье, квалификационный раунд - полуфинал</v>
      </c>
      <c r="E4" s="43"/>
    </row>
    <row r="5" spans="2:15" s="36" customFormat="1" ht="12.75">
      <c r="B5" s="44" t="s">
        <v>146</v>
      </c>
      <c r="E5" s="45"/>
      <c r="F5" s="46" t="s">
        <v>19</v>
      </c>
      <c r="G5" s="47">
        <v>187</v>
      </c>
      <c r="H5" s="47" t="s">
        <v>20</v>
      </c>
      <c r="I5" s="48">
        <v>45</v>
      </c>
      <c r="J5" s="46" t="s">
        <v>19</v>
      </c>
      <c r="K5" s="47">
        <v>179</v>
      </c>
      <c r="L5" s="47" t="s">
        <v>20</v>
      </c>
      <c r="M5" s="48">
        <v>41</v>
      </c>
      <c r="N5" s="49"/>
      <c r="O5" s="49"/>
    </row>
    <row r="6" spans="5:15" s="36" customFormat="1" ht="13.5" thickBot="1">
      <c r="E6" s="43"/>
      <c r="F6" s="50" t="s">
        <v>21</v>
      </c>
      <c r="G6" s="51">
        <v>4.2</v>
      </c>
      <c r="H6" s="51" t="s">
        <v>22</v>
      </c>
      <c r="I6" s="52">
        <v>68</v>
      </c>
      <c r="J6" s="50" t="s">
        <v>21</v>
      </c>
      <c r="K6" s="53">
        <v>4.4</v>
      </c>
      <c r="L6" s="51" t="s">
        <v>22</v>
      </c>
      <c r="M6" s="54">
        <v>62</v>
      </c>
      <c r="N6" s="49"/>
      <c r="O6" s="49"/>
    </row>
    <row r="7" spans="2:17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0"/>
      <c r="J7" s="111" t="s">
        <v>28</v>
      </c>
      <c r="K7" s="109"/>
      <c r="L7" s="109"/>
      <c r="M7" s="112"/>
      <c r="N7" s="94" t="s">
        <v>29</v>
      </c>
      <c r="O7" s="96" t="s">
        <v>30</v>
      </c>
      <c r="P7" s="98" t="s">
        <v>31</v>
      </c>
      <c r="Q7" s="98" t="s">
        <v>31</v>
      </c>
    </row>
    <row r="8" spans="2:17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34</v>
      </c>
      <c r="I8" s="57" t="s">
        <v>35</v>
      </c>
      <c r="J8" s="58" t="s">
        <v>32</v>
      </c>
      <c r="K8" s="56" t="s">
        <v>33</v>
      </c>
      <c r="L8" s="56" t="s">
        <v>34</v>
      </c>
      <c r="M8" s="59" t="s">
        <v>35</v>
      </c>
      <c r="N8" s="95"/>
      <c r="O8" s="97"/>
      <c r="P8" s="99"/>
      <c r="Q8" s="99"/>
    </row>
    <row r="9" spans="2:17" ht="12.75">
      <c r="B9" s="60">
        <v>3011</v>
      </c>
      <c r="C9" s="61" t="s">
        <v>56</v>
      </c>
      <c r="D9" s="61" t="s">
        <v>46</v>
      </c>
      <c r="E9" s="62" t="s">
        <v>125</v>
      </c>
      <c r="F9" s="63">
        <v>0</v>
      </c>
      <c r="G9" s="64">
        <v>37.31</v>
      </c>
      <c r="H9" s="65">
        <f aca="true" t="shared" si="0" ref="H9:H18">IF(OR(G9="снят",G9="н/я",G9&gt;I$6),120,IF(G9&gt;I$5,G9-I$5,0))</f>
        <v>0</v>
      </c>
      <c r="I9" s="66">
        <f aca="true" t="shared" si="1" ref="I9:I18">IF(H9=120,120,F9+H9)</f>
        <v>0</v>
      </c>
      <c r="J9" s="67">
        <v>0</v>
      </c>
      <c r="K9" s="64">
        <v>37.56</v>
      </c>
      <c r="L9" s="68">
        <f aca="true" t="shared" si="2" ref="L9:L18">IF(OR(K9="снят",K9="н/я",K9&gt;M$6),100,IF(K9&gt;M$5,K9-M$5,0))</f>
        <v>0</v>
      </c>
      <c r="M9" s="69">
        <f aca="true" t="shared" si="3" ref="M9:M18">IF(L9=100,100,J9+L9)</f>
        <v>0</v>
      </c>
      <c r="N9" s="70">
        <f aca="true" t="shared" si="4" ref="N9:N18">I9+M9</f>
        <v>0</v>
      </c>
      <c r="O9" s="71">
        <f aca="true" t="shared" si="5" ref="O9:O18">IF(OR(G9="снят",G9="н/я",G9&gt;I$6,K9="снят",K9="н/я",K9&gt;M$6,AND(G9=0,K9=0)),"—",G9+K9)</f>
        <v>74.87</v>
      </c>
      <c r="P9" s="72">
        <v>1</v>
      </c>
      <c r="Q9" s="72">
        <f>IF(O9="—","—",1)</f>
        <v>1</v>
      </c>
    </row>
    <row r="10" spans="2:17" ht="12.75">
      <c r="B10" s="60">
        <v>3009</v>
      </c>
      <c r="C10" s="61" t="s">
        <v>102</v>
      </c>
      <c r="D10" s="61" t="s">
        <v>48</v>
      </c>
      <c r="E10" s="62" t="s">
        <v>126</v>
      </c>
      <c r="F10" s="73">
        <v>0</v>
      </c>
      <c r="G10" s="74">
        <v>40.87</v>
      </c>
      <c r="H10" s="68">
        <f t="shared" si="0"/>
        <v>0</v>
      </c>
      <c r="I10" s="69">
        <f t="shared" si="1"/>
        <v>0</v>
      </c>
      <c r="J10" s="75">
        <v>0</v>
      </c>
      <c r="K10" s="74">
        <v>40.16</v>
      </c>
      <c r="L10" s="68">
        <f t="shared" si="2"/>
        <v>0</v>
      </c>
      <c r="M10" s="69">
        <f t="shared" si="3"/>
        <v>0</v>
      </c>
      <c r="N10" s="76">
        <f t="shared" si="4"/>
        <v>0</v>
      </c>
      <c r="O10" s="71">
        <f t="shared" si="5"/>
        <v>81.03</v>
      </c>
      <c r="P10" s="77">
        <f aca="true" t="shared" si="6" ref="P10:P17">P9+1</f>
        <v>2</v>
      </c>
      <c r="Q10" s="77">
        <f aca="true" t="shared" si="7" ref="Q10:Q17">IF(O10="—","—",Q9+1)</f>
        <v>2</v>
      </c>
    </row>
    <row r="11" spans="2:17" ht="12.75">
      <c r="B11" s="60">
        <v>3004</v>
      </c>
      <c r="C11" s="61" t="s">
        <v>127</v>
      </c>
      <c r="D11" s="61" t="s">
        <v>45</v>
      </c>
      <c r="E11" s="62" t="s">
        <v>128</v>
      </c>
      <c r="F11" s="73">
        <v>0</v>
      </c>
      <c r="G11" s="74">
        <v>40.34</v>
      </c>
      <c r="H11" s="68">
        <f t="shared" si="0"/>
        <v>0</v>
      </c>
      <c r="I11" s="69">
        <f t="shared" si="1"/>
        <v>0</v>
      </c>
      <c r="J11" s="75">
        <v>5</v>
      </c>
      <c r="K11" s="74">
        <v>40.19</v>
      </c>
      <c r="L11" s="68">
        <f t="shared" si="2"/>
        <v>0</v>
      </c>
      <c r="M11" s="69">
        <f t="shared" si="3"/>
        <v>5</v>
      </c>
      <c r="N11" s="76">
        <f t="shared" si="4"/>
        <v>5</v>
      </c>
      <c r="O11" s="71">
        <f t="shared" si="5"/>
        <v>80.53</v>
      </c>
      <c r="P11" s="77">
        <f t="shared" si="6"/>
        <v>3</v>
      </c>
      <c r="Q11" s="77">
        <f t="shared" si="7"/>
        <v>3</v>
      </c>
    </row>
    <row r="12" spans="2:17" ht="12.75">
      <c r="B12" s="60">
        <v>3010</v>
      </c>
      <c r="C12" s="61" t="s">
        <v>121</v>
      </c>
      <c r="D12" s="61" t="s">
        <v>45</v>
      </c>
      <c r="E12" s="62" t="s">
        <v>129</v>
      </c>
      <c r="F12" s="73">
        <v>0</v>
      </c>
      <c r="G12" s="74">
        <v>48.06</v>
      </c>
      <c r="H12" s="68">
        <f t="shared" si="0"/>
        <v>3.0600000000000023</v>
      </c>
      <c r="I12" s="69">
        <f t="shared" si="1"/>
        <v>3.0600000000000023</v>
      </c>
      <c r="J12" s="75">
        <v>0</v>
      </c>
      <c r="K12" s="74">
        <v>44.53</v>
      </c>
      <c r="L12" s="68">
        <f t="shared" si="2"/>
        <v>3.530000000000001</v>
      </c>
      <c r="M12" s="69">
        <f t="shared" si="3"/>
        <v>3.530000000000001</v>
      </c>
      <c r="N12" s="76">
        <f t="shared" si="4"/>
        <v>6.590000000000003</v>
      </c>
      <c r="O12" s="71">
        <f t="shared" si="5"/>
        <v>92.59</v>
      </c>
      <c r="P12" s="77">
        <f t="shared" si="6"/>
        <v>4</v>
      </c>
      <c r="Q12" s="77">
        <f t="shared" si="7"/>
        <v>4</v>
      </c>
    </row>
    <row r="13" spans="2:17" ht="12.75">
      <c r="B13" s="60">
        <v>3002</v>
      </c>
      <c r="C13" s="61" t="s">
        <v>119</v>
      </c>
      <c r="D13" s="61" t="s">
        <v>45</v>
      </c>
      <c r="E13" s="62" t="s">
        <v>130</v>
      </c>
      <c r="F13" s="73">
        <v>0</v>
      </c>
      <c r="G13" s="74">
        <v>43.28</v>
      </c>
      <c r="H13" s="68">
        <f t="shared" si="0"/>
        <v>0</v>
      </c>
      <c r="I13" s="69">
        <f t="shared" si="1"/>
        <v>0</v>
      </c>
      <c r="J13" s="75">
        <v>5</v>
      </c>
      <c r="K13" s="74">
        <v>44</v>
      </c>
      <c r="L13" s="68">
        <f t="shared" si="2"/>
        <v>3</v>
      </c>
      <c r="M13" s="69">
        <f t="shared" si="3"/>
        <v>8</v>
      </c>
      <c r="N13" s="76">
        <f t="shared" si="4"/>
        <v>8</v>
      </c>
      <c r="O13" s="71">
        <f t="shared" si="5"/>
        <v>87.28</v>
      </c>
      <c r="P13" s="77">
        <f t="shared" si="6"/>
        <v>5</v>
      </c>
      <c r="Q13" s="77">
        <f t="shared" si="7"/>
        <v>5</v>
      </c>
    </row>
    <row r="14" spans="2:17" ht="12.75">
      <c r="B14" s="60">
        <v>3005</v>
      </c>
      <c r="C14" s="61" t="s">
        <v>131</v>
      </c>
      <c r="D14" s="61" t="s">
        <v>49</v>
      </c>
      <c r="E14" s="62" t="s">
        <v>132</v>
      </c>
      <c r="F14" s="73">
        <v>0</v>
      </c>
      <c r="G14" s="74" t="s">
        <v>78</v>
      </c>
      <c r="H14" s="68">
        <f t="shared" si="0"/>
        <v>120</v>
      </c>
      <c r="I14" s="69">
        <f t="shared" si="1"/>
        <v>120</v>
      </c>
      <c r="J14" s="75">
        <v>0</v>
      </c>
      <c r="K14" s="74">
        <v>39.94</v>
      </c>
      <c r="L14" s="68">
        <f t="shared" si="2"/>
        <v>0</v>
      </c>
      <c r="M14" s="69">
        <f t="shared" si="3"/>
        <v>0</v>
      </c>
      <c r="N14" s="76">
        <f t="shared" si="4"/>
        <v>120</v>
      </c>
      <c r="O14" s="71" t="str">
        <f t="shared" si="5"/>
        <v>—</v>
      </c>
      <c r="P14" s="77">
        <f t="shared" si="6"/>
        <v>6</v>
      </c>
      <c r="Q14" s="77" t="str">
        <f t="shared" si="7"/>
        <v>—</v>
      </c>
    </row>
    <row r="15" spans="2:17" ht="12.75">
      <c r="B15" s="60">
        <v>3003</v>
      </c>
      <c r="C15" s="61" t="s">
        <v>133</v>
      </c>
      <c r="D15" s="61" t="s">
        <v>45</v>
      </c>
      <c r="E15" s="62" t="s">
        <v>134</v>
      </c>
      <c r="F15" s="73">
        <v>0</v>
      </c>
      <c r="G15" s="74" t="s">
        <v>78</v>
      </c>
      <c r="H15" s="68">
        <f t="shared" si="0"/>
        <v>120</v>
      </c>
      <c r="I15" s="69">
        <f t="shared" si="1"/>
        <v>120</v>
      </c>
      <c r="J15" s="75">
        <v>0</v>
      </c>
      <c r="K15" s="74">
        <v>48.15</v>
      </c>
      <c r="L15" s="68">
        <f t="shared" si="2"/>
        <v>7.149999999999999</v>
      </c>
      <c r="M15" s="69">
        <f t="shared" si="3"/>
        <v>7.149999999999999</v>
      </c>
      <c r="N15" s="76">
        <f t="shared" si="4"/>
        <v>127.15</v>
      </c>
      <c r="O15" s="71" t="str">
        <f t="shared" si="5"/>
        <v>—</v>
      </c>
      <c r="P15" s="77">
        <f t="shared" si="6"/>
        <v>7</v>
      </c>
      <c r="Q15" s="77" t="str">
        <f t="shared" si="7"/>
        <v>—</v>
      </c>
    </row>
    <row r="16" spans="2:17" ht="12.75">
      <c r="B16" s="60">
        <v>3007</v>
      </c>
      <c r="C16" s="61" t="s">
        <v>135</v>
      </c>
      <c r="D16" s="61" t="s">
        <v>45</v>
      </c>
      <c r="E16" s="62" t="s">
        <v>136</v>
      </c>
      <c r="F16" s="73">
        <v>0</v>
      </c>
      <c r="G16" s="74" t="s">
        <v>78</v>
      </c>
      <c r="H16" s="68">
        <f t="shared" si="0"/>
        <v>120</v>
      </c>
      <c r="I16" s="69">
        <f t="shared" si="1"/>
        <v>120</v>
      </c>
      <c r="J16" s="75">
        <v>5</v>
      </c>
      <c r="K16" s="74">
        <v>54.88</v>
      </c>
      <c r="L16" s="68">
        <f t="shared" si="2"/>
        <v>13.880000000000003</v>
      </c>
      <c r="M16" s="69">
        <f t="shared" si="3"/>
        <v>18.880000000000003</v>
      </c>
      <c r="N16" s="76">
        <f t="shared" si="4"/>
        <v>138.88</v>
      </c>
      <c r="O16" s="71" t="str">
        <f t="shared" si="5"/>
        <v>—</v>
      </c>
      <c r="P16" s="77">
        <f t="shared" si="6"/>
        <v>8</v>
      </c>
      <c r="Q16" s="77" t="str">
        <f t="shared" si="7"/>
        <v>—</v>
      </c>
    </row>
    <row r="17" spans="2:17" ht="12.75">
      <c r="B17" s="60">
        <v>3001</v>
      </c>
      <c r="C17" s="61" t="s">
        <v>137</v>
      </c>
      <c r="D17" s="61" t="s">
        <v>51</v>
      </c>
      <c r="E17" s="62" t="s">
        <v>138</v>
      </c>
      <c r="F17" s="73">
        <v>0</v>
      </c>
      <c r="G17" s="74" t="s">
        <v>78</v>
      </c>
      <c r="H17" s="68">
        <f t="shared" si="0"/>
        <v>120</v>
      </c>
      <c r="I17" s="69">
        <f t="shared" si="1"/>
        <v>120</v>
      </c>
      <c r="J17" s="75">
        <v>0</v>
      </c>
      <c r="K17" s="74" t="s">
        <v>78</v>
      </c>
      <c r="L17" s="68">
        <f t="shared" si="2"/>
        <v>100</v>
      </c>
      <c r="M17" s="69">
        <f t="shared" si="3"/>
        <v>100</v>
      </c>
      <c r="N17" s="76">
        <f t="shared" si="4"/>
        <v>220</v>
      </c>
      <c r="O17" s="71" t="str">
        <f t="shared" si="5"/>
        <v>—</v>
      </c>
      <c r="P17" s="77">
        <f t="shared" si="6"/>
        <v>9</v>
      </c>
      <c r="Q17" s="77" t="str">
        <f t="shared" si="7"/>
        <v>—</v>
      </c>
    </row>
    <row r="18" spans="2:17" ht="12.75">
      <c r="B18" s="60">
        <v>3008</v>
      </c>
      <c r="C18" s="61" t="s">
        <v>72</v>
      </c>
      <c r="D18" s="61" t="s">
        <v>48</v>
      </c>
      <c r="E18" s="62" t="s">
        <v>140</v>
      </c>
      <c r="F18" s="73">
        <v>0</v>
      </c>
      <c r="G18" s="74" t="s">
        <v>78</v>
      </c>
      <c r="H18" s="68">
        <f t="shared" si="0"/>
        <v>120</v>
      </c>
      <c r="I18" s="69">
        <f t="shared" si="1"/>
        <v>120</v>
      </c>
      <c r="J18" s="75">
        <v>0</v>
      </c>
      <c r="K18" s="74" t="s">
        <v>78</v>
      </c>
      <c r="L18" s="68">
        <f t="shared" si="2"/>
        <v>100</v>
      </c>
      <c r="M18" s="69">
        <f t="shared" si="3"/>
        <v>100</v>
      </c>
      <c r="N18" s="76">
        <f t="shared" si="4"/>
        <v>220</v>
      </c>
      <c r="O18" s="71" t="str">
        <f t="shared" si="5"/>
        <v>—</v>
      </c>
      <c r="P18" s="77">
        <f>P19+1</f>
        <v>11</v>
      </c>
      <c r="Q18" s="77" t="str">
        <f>IF(O18="—","—",Q19+1)</f>
        <v>—</v>
      </c>
    </row>
    <row r="19" spans="2:17" ht="12.75">
      <c r="B19" s="60">
        <v>3006</v>
      </c>
      <c r="C19" s="61" t="s">
        <v>89</v>
      </c>
      <c r="D19" s="61" t="s">
        <v>49</v>
      </c>
      <c r="E19" s="62" t="s">
        <v>139</v>
      </c>
      <c r="F19" s="73">
        <v>0</v>
      </c>
      <c r="G19" s="74" t="s">
        <v>78</v>
      </c>
      <c r="H19" s="68">
        <f>IF(OR(G19="снят",G19="н/я",G19&gt;I$6),120,IF(G19&gt;I$5,G19-I$5,0))</f>
        <v>120</v>
      </c>
      <c r="I19" s="69">
        <f>IF(H19=120,120,F19+H19)</f>
        <v>120</v>
      </c>
      <c r="J19" s="75">
        <v>5</v>
      </c>
      <c r="K19" s="74">
        <v>37.44</v>
      </c>
      <c r="L19" s="68">
        <f>IF(OR(K19="снят",K19="н/я",K19&gt;M$6),100,IF(K19&gt;M$5,K19-M$5,0))</f>
        <v>0</v>
      </c>
      <c r="M19" s="69">
        <f>IF(L19=100,100,J19+L19)</f>
        <v>5</v>
      </c>
      <c r="N19" s="76">
        <f>I19+M19</f>
        <v>125</v>
      </c>
      <c r="O19" s="71" t="str">
        <f>IF(OR(G19="снят",G19="н/я",G19&gt;I$6,K19="снят",K19="н/я",K19&gt;M$6,AND(G19=0,K19=0)),"—",G19+K19)</f>
        <v>—</v>
      </c>
      <c r="P19" s="77">
        <f>P17+1</f>
        <v>10</v>
      </c>
      <c r="Q19" s="77" t="s">
        <v>160</v>
      </c>
    </row>
    <row r="20" spans="2:17" ht="13.5" thickBot="1">
      <c r="B20" s="78"/>
      <c r="C20" s="79"/>
      <c r="D20" s="79"/>
      <c r="E20" s="80"/>
      <c r="F20" s="81"/>
      <c r="G20" s="79"/>
      <c r="H20" s="79"/>
      <c r="I20" s="82"/>
      <c r="J20" s="81"/>
      <c r="K20" s="79"/>
      <c r="L20" s="79"/>
      <c r="M20" s="82"/>
      <c r="N20" s="83"/>
      <c r="O20" s="80"/>
      <c r="P20" s="84"/>
      <c r="Q20" s="84"/>
    </row>
    <row r="24" spans="4:9" ht="15">
      <c r="D24" s="26" t="s">
        <v>141</v>
      </c>
      <c r="E24" s="31"/>
      <c r="F24" s="31"/>
      <c r="G24" s="31"/>
      <c r="H24" s="31"/>
      <c r="I24" s="31" t="s">
        <v>12</v>
      </c>
    </row>
    <row r="25" spans="4:9" ht="15">
      <c r="D25" s="26"/>
      <c r="E25" s="26"/>
      <c r="F25" s="26"/>
      <c r="G25" s="26"/>
      <c r="H25" s="26"/>
      <c r="I25" s="26"/>
    </row>
    <row r="26" spans="4:9" ht="15">
      <c r="D26" s="26" t="s">
        <v>142</v>
      </c>
      <c r="E26" s="26"/>
      <c r="F26" s="26"/>
      <c r="G26" s="26"/>
      <c r="H26" s="26"/>
      <c r="I26" s="26" t="s">
        <v>16</v>
      </c>
    </row>
  </sheetData>
  <sheetProtection/>
  <mergeCells count="10">
    <mergeCell ref="N7:N8"/>
    <mergeCell ref="O7:O8"/>
    <mergeCell ref="P7:P8"/>
    <mergeCell ref="Q7:Q8"/>
    <mergeCell ref="B7:B8"/>
    <mergeCell ref="C7:C8"/>
    <mergeCell ref="D7:D8"/>
    <mergeCell ref="E7:E8"/>
    <mergeCell ref="F7:I7"/>
    <mergeCell ref="J7:M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31"/>
  <sheetViews>
    <sheetView zoomScale="85" zoomScaleNormal="85" zoomScalePageLayoutView="0" workbookViewId="0" topLeftCell="A1">
      <selection activeCell="D29" sqref="D29:I31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8.875" style="37" bestFit="1" customWidth="1"/>
    <col min="4" max="4" width="18.375" style="37" customWidth="1"/>
    <col min="5" max="5" width="40.125" style="37" bestFit="1" customWidth="1"/>
    <col min="6" max="15" width="7.75390625" style="37" customWidth="1"/>
    <col min="16" max="18" width="7.75390625" style="37" hidden="1" customWidth="1"/>
    <col min="19" max="19" width="7.75390625" style="37" customWidth="1"/>
    <col min="20" max="20" width="6.75390625" style="37" hidden="1" customWidth="1"/>
    <col min="21" max="21" width="6.75390625" style="37" customWidth="1"/>
    <col min="22" max="16384" width="9.125" style="37" customWidth="1"/>
  </cols>
  <sheetData>
    <row r="1" ht="5.25" customHeight="1"/>
    <row r="2" spans="2:21" ht="18.75">
      <c r="B2" s="85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5" ht="15">
      <c r="B4" s="42" t="s">
        <v>154</v>
      </c>
      <c r="E4" s="43"/>
    </row>
    <row r="5" spans="2:19" s="36" customFormat="1" ht="12.75">
      <c r="B5" s="44" t="s">
        <v>155</v>
      </c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49"/>
    </row>
    <row r="6" spans="5:19" s="36" customFormat="1" ht="13.5" thickBot="1">
      <c r="E6" s="43"/>
      <c r="F6" s="87"/>
      <c r="G6" s="87"/>
      <c r="H6" s="87"/>
      <c r="I6" s="87"/>
      <c r="J6" s="88"/>
      <c r="K6" s="87"/>
      <c r="L6" s="87"/>
      <c r="M6" s="88"/>
      <c r="N6" s="87"/>
      <c r="O6" s="87"/>
      <c r="P6" s="87"/>
      <c r="Q6" s="87"/>
      <c r="R6" s="87"/>
      <c r="S6" s="49"/>
    </row>
    <row r="7" spans="2:2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1" t="s">
        <v>28</v>
      </c>
      <c r="J7" s="109"/>
      <c r="K7" s="109"/>
      <c r="L7" s="111" t="s">
        <v>36</v>
      </c>
      <c r="M7" s="109"/>
      <c r="N7" s="109"/>
      <c r="O7" s="112"/>
      <c r="P7" s="111" t="s">
        <v>37</v>
      </c>
      <c r="Q7" s="109"/>
      <c r="R7" s="112"/>
      <c r="S7" s="94" t="s">
        <v>38</v>
      </c>
      <c r="T7" s="98" t="s">
        <v>31</v>
      </c>
      <c r="U7" s="98" t="s">
        <v>31</v>
      </c>
    </row>
    <row r="8" spans="2:21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39</v>
      </c>
      <c r="I8" s="58" t="s">
        <v>32</v>
      </c>
      <c r="J8" s="56" t="s">
        <v>33</v>
      </c>
      <c r="K8" s="56" t="s">
        <v>39</v>
      </c>
      <c r="L8" s="58" t="s">
        <v>33</v>
      </c>
      <c r="M8" s="56" t="s">
        <v>40</v>
      </c>
      <c r="N8" s="56" t="s">
        <v>41</v>
      </c>
      <c r="O8" s="59" t="s">
        <v>39</v>
      </c>
      <c r="P8" s="58" t="s">
        <v>33</v>
      </c>
      <c r="Q8" s="56" t="s">
        <v>42</v>
      </c>
      <c r="R8" s="59" t="s">
        <v>39</v>
      </c>
      <c r="S8" s="113"/>
      <c r="T8" s="114"/>
      <c r="U8" s="114"/>
    </row>
    <row r="9" spans="2:21" ht="12.75">
      <c r="B9" s="60">
        <v>6509</v>
      </c>
      <c r="C9" s="61" t="s">
        <v>56</v>
      </c>
      <c r="D9" s="61" t="s">
        <v>46</v>
      </c>
      <c r="E9" s="62" t="s">
        <v>57</v>
      </c>
      <c r="F9" s="73">
        <v>0</v>
      </c>
      <c r="G9" s="74">
        <v>37.28</v>
      </c>
      <c r="H9" s="74">
        <f aca="true" t="shared" si="0" ref="H9:H24">IF(OR(G9="снят",G9="н/я",G9="н/ф",G9=0),0,120-G9-F9)</f>
        <v>82.72</v>
      </c>
      <c r="I9" s="75">
        <v>0</v>
      </c>
      <c r="J9" s="74">
        <v>37.09</v>
      </c>
      <c r="K9" s="74">
        <f aca="true" t="shared" si="1" ref="K9:K24">IF(OR(J9="снят",J9="н/я",J9="н/ф",J9=0),0,100-J9-I9)</f>
        <v>62.91</v>
      </c>
      <c r="L9" s="89">
        <v>41.47</v>
      </c>
      <c r="M9" s="68">
        <v>32</v>
      </c>
      <c r="N9" s="68">
        <v>15</v>
      </c>
      <c r="O9" s="69">
        <f aca="true" t="shared" si="2" ref="O9:O24">IF(OR(L9="снят",L9="н/я",L9="н/ф",L9=0),0,M9+N9)</f>
        <v>47</v>
      </c>
      <c r="P9" s="89">
        <v>0</v>
      </c>
      <c r="Q9" s="68">
        <v>0</v>
      </c>
      <c r="R9" s="69">
        <f aca="true" t="shared" si="3" ref="R9:R24">IF(OR(P9="снят",P9="н/я",P9="н/ф",P9=0),0,Q9)</f>
        <v>0</v>
      </c>
      <c r="S9" s="70">
        <f>SUMIF($8:$8,"баллы",9:9)</f>
        <v>192.63</v>
      </c>
      <c r="T9" s="72">
        <v>1</v>
      </c>
      <c r="U9" s="72">
        <f>IF(S9=0,"—",1)</f>
        <v>1</v>
      </c>
    </row>
    <row r="10" spans="2:21" ht="12.75">
      <c r="B10" s="60">
        <v>6511</v>
      </c>
      <c r="C10" s="61" t="s">
        <v>54</v>
      </c>
      <c r="D10" s="61" t="s">
        <v>45</v>
      </c>
      <c r="E10" s="62" t="s">
        <v>55</v>
      </c>
      <c r="F10" s="73">
        <v>0</v>
      </c>
      <c r="G10" s="74">
        <v>35.94</v>
      </c>
      <c r="H10" s="74">
        <f t="shared" si="0"/>
        <v>84.06</v>
      </c>
      <c r="I10" s="75">
        <v>0</v>
      </c>
      <c r="J10" s="74">
        <v>37.03</v>
      </c>
      <c r="K10" s="74">
        <f t="shared" si="1"/>
        <v>62.97</v>
      </c>
      <c r="L10" s="89">
        <v>46.93</v>
      </c>
      <c r="M10" s="68">
        <v>33</v>
      </c>
      <c r="N10" s="68">
        <v>0</v>
      </c>
      <c r="O10" s="69">
        <f t="shared" si="2"/>
        <v>33</v>
      </c>
      <c r="P10" s="89">
        <v>0</v>
      </c>
      <c r="Q10" s="68">
        <v>0</v>
      </c>
      <c r="R10" s="69">
        <f t="shared" si="3"/>
        <v>0</v>
      </c>
      <c r="S10" s="76">
        <f aca="true" t="shared" si="4" ref="S10:S24">SUMIF($8:$8,"баллы",$A10:$IV10)</f>
        <v>180.03</v>
      </c>
      <c r="T10" s="77">
        <f aca="true" t="shared" si="5" ref="T10:T24">T9+1</f>
        <v>2</v>
      </c>
      <c r="U10" s="77">
        <f aca="true" t="shared" si="6" ref="U10:U24">IF(S10=0,"—",U9+1)</f>
        <v>2</v>
      </c>
    </row>
    <row r="11" spans="2:21" ht="12.75">
      <c r="B11" s="60">
        <v>6503</v>
      </c>
      <c r="C11" s="61" t="s">
        <v>58</v>
      </c>
      <c r="D11" s="61" t="s">
        <v>45</v>
      </c>
      <c r="E11" s="62" t="s">
        <v>59</v>
      </c>
      <c r="F11" s="73">
        <v>0</v>
      </c>
      <c r="G11" s="74">
        <v>38.22</v>
      </c>
      <c r="H11" s="74">
        <f t="shared" si="0"/>
        <v>81.78</v>
      </c>
      <c r="I11" s="75">
        <v>0</v>
      </c>
      <c r="J11" s="74">
        <v>38.32</v>
      </c>
      <c r="K11" s="74">
        <f t="shared" si="1"/>
        <v>61.68</v>
      </c>
      <c r="L11" s="89">
        <v>46.53</v>
      </c>
      <c r="M11" s="68">
        <v>34</v>
      </c>
      <c r="N11" s="68">
        <v>0</v>
      </c>
      <c r="O11" s="69">
        <f t="shared" si="2"/>
        <v>34</v>
      </c>
      <c r="P11" s="89">
        <v>0</v>
      </c>
      <c r="Q11" s="68">
        <v>0</v>
      </c>
      <c r="R11" s="69">
        <f t="shared" si="3"/>
        <v>0</v>
      </c>
      <c r="S11" s="76">
        <f t="shared" si="4"/>
        <v>177.46</v>
      </c>
      <c r="T11" s="77">
        <f t="shared" si="5"/>
        <v>3</v>
      </c>
      <c r="U11" s="77">
        <f t="shared" si="6"/>
        <v>3</v>
      </c>
    </row>
    <row r="12" spans="2:21" ht="12.75">
      <c r="B12" s="60">
        <v>6512</v>
      </c>
      <c r="C12" s="61" t="s">
        <v>62</v>
      </c>
      <c r="D12" s="61" t="s">
        <v>46</v>
      </c>
      <c r="E12" s="62" t="s">
        <v>63</v>
      </c>
      <c r="F12" s="73">
        <v>5</v>
      </c>
      <c r="G12" s="74">
        <v>45.44</v>
      </c>
      <c r="H12" s="74">
        <f t="shared" si="0"/>
        <v>69.56</v>
      </c>
      <c r="I12" s="75">
        <v>5</v>
      </c>
      <c r="J12" s="74">
        <v>39.41</v>
      </c>
      <c r="K12" s="74">
        <f t="shared" si="1"/>
        <v>55.59</v>
      </c>
      <c r="L12" s="89">
        <v>43.21</v>
      </c>
      <c r="M12" s="68">
        <v>33</v>
      </c>
      <c r="N12" s="68">
        <v>15</v>
      </c>
      <c r="O12" s="69">
        <f t="shared" si="2"/>
        <v>48</v>
      </c>
      <c r="P12" s="89">
        <v>0</v>
      </c>
      <c r="Q12" s="68">
        <v>0</v>
      </c>
      <c r="R12" s="69">
        <f t="shared" si="3"/>
        <v>0</v>
      </c>
      <c r="S12" s="76">
        <f t="shared" si="4"/>
        <v>173.15</v>
      </c>
      <c r="T12" s="77">
        <f t="shared" si="5"/>
        <v>4</v>
      </c>
      <c r="U12" s="77">
        <f t="shared" si="6"/>
        <v>4</v>
      </c>
    </row>
    <row r="13" spans="2:21" ht="12.75">
      <c r="B13" s="60">
        <v>6504</v>
      </c>
      <c r="C13" s="61" t="s">
        <v>64</v>
      </c>
      <c r="D13" s="61" t="s">
        <v>48</v>
      </c>
      <c r="E13" s="62" t="s">
        <v>65</v>
      </c>
      <c r="F13" s="73">
        <v>5</v>
      </c>
      <c r="G13" s="74">
        <v>39.81</v>
      </c>
      <c r="H13" s="74">
        <f t="shared" si="0"/>
        <v>75.19</v>
      </c>
      <c r="I13" s="75">
        <v>5</v>
      </c>
      <c r="J13" s="74">
        <v>43.19</v>
      </c>
      <c r="K13" s="74">
        <f t="shared" si="1"/>
        <v>51.81</v>
      </c>
      <c r="L13" s="89">
        <v>44.78</v>
      </c>
      <c r="M13" s="68">
        <v>31</v>
      </c>
      <c r="N13" s="68">
        <v>15</v>
      </c>
      <c r="O13" s="69">
        <f t="shared" si="2"/>
        <v>46</v>
      </c>
      <c r="P13" s="89">
        <v>0</v>
      </c>
      <c r="Q13" s="68">
        <v>0</v>
      </c>
      <c r="R13" s="69">
        <f t="shared" si="3"/>
        <v>0</v>
      </c>
      <c r="S13" s="76">
        <f t="shared" si="4"/>
        <v>173</v>
      </c>
      <c r="T13" s="77">
        <f t="shared" si="5"/>
        <v>5</v>
      </c>
      <c r="U13" s="77">
        <f t="shared" si="6"/>
        <v>5</v>
      </c>
    </row>
    <row r="14" spans="2:21" ht="12.75">
      <c r="B14" s="60">
        <v>6510</v>
      </c>
      <c r="C14" s="61" t="s">
        <v>68</v>
      </c>
      <c r="D14" s="61" t="s">
        <v>49</v>
      </c>
      <c r="E14" s="62" t="s">
        <v>69</v>
      </c>
      <c r="F14" s="73">
        <v>5</v>
      </c>
      <c r="G14" s="74">
        <v>36.78</v>
      </c>
      <c r="H14" s="74">
        <f t="shared" si="0"/>
        <v>78.22</v>
      </c>
      <c r="I14" s="75">
        <v>15</v>
      </c>
      <c r="J14" s="74">
        <v>37.38</v>
      </c>
      <c r="K14" s="74">
        <f t="shared" si="1"/>
        <v>47.62</v>
      </c>
      <c r="L14" s="89">
        <v>42.03</v>
      </c>
      <c r="M14" s="68">
        <v>29</v>
      </c>
      <c r="N14" s="68">
        <v>15</v>
      </c>
      <c r="O14" s="69">
        <f t="shared" si="2"/>
        <v>44</v>
      </c>
      <c r="P14" s="89">
        <v>0</v>
      </c>
      <c r="Q14" s="68">
        <v>0</v>
      </c>
      <c r="R14" s="69">
        <f t="shared" si="3"/>
        <v>0</v>
      </c>
      <c r="S14" s="76">
        <f t="shared" si="4"/>
        <v>169.84</v>
      </c>
      <c r="T14" s="77">
        <f t="shared" si="5"/>
        <v>6</v>
      </c>
      <c r="U14" s="77">
        <f t="shared" si="6"/>
        <v>6</v>
      </c>
    </row>
    <row r="15" spans="2:21" ht="12.75">
      <c r="B15" s="60">
        <v>6508</v>
      </c>
      <c r="C15" s="61" t="s">
        <v>66</v>
      </c>
      <c r="D15" s="61" t="s">
        <v>45</v>
      </c>
      <c r="E15" s="62" t="s">
        <v>67</v>
      </c>
      <c r="F15" s="73">
        <v>5</v>
      </c>
      <c r="G15" s="74">
        <v>37.35</v>
      </c>
      <c r="H15" s="74">
        <f t="shared" si="0"/>
        <v>77.65</v>
      </c>
      <c r="I15" s="75">
        <v>10</v>
      </c>
      <c r="J15" s="74">
        <v>41.1</v>
      </c>
      <c r="K15" s="74">
        <f t="shared" si="1"/>
        <v>48.9</v>
      </c>
      <c r="L15" s="89">
        <v>41.19</v>
      </c>
      <c r="M15" s="68">
        <v>28</v>
      </c>
      <c r="N15" s="68">
        <v>15</v>
      </c>
      <c r="O15" s="69">
        <f t="shared" si="2"/>
        <v>43</v>
      </c>
      <c r="P15" s="89">
        <v>0</v>
      </c>
      <c r="Q15" s="68">
        <v>0</v>
      </c>
      <c r="R15" s="69">
        <f t="shared" si="3"/>
        <v>0</v>
      </c>
      <c r="S15" s="76">
        <f t="shared" si="4"/>
        <v>169.55</v>
      </c>
      <c r="T15" s="77">
        <f t="shared" si="5"/>
        <v>7</v>
      </c>
      <c r="U15" s="77">
        <f t="shared" si="6"/>
        <v>7</v>
      </c>
    </row>
    <row r="16" spans="2:21" ht="12.75">
      <c r="B16" s="60">
        <v>6506</v>
      </c>
      <c r="C16" s="61" t="s">
        <v>70</v>
      </c>
      <c r="D16" s="61" t="s">
        <v>49</v>
      </c>
      <c r="E16" s="62" t="s">
        <v>71</v>
      </c>
      <c r="F16" s="73">
        <v>10</v>
      </c>
      <c r="G16" s="74">
        <v>41.16</v>
      </c>
      <c r="H16" s="74">
        <f t="shared" si="0"/>
        <v>68.84</v>
      </c>
      <c r="I16" s="75">
        <v>10</v>
      </c>
      <c r="J16" s="74">
        <v>36.22</v>
      </c>
      <c r="K16" s="74">
        <f t="shared" si="1"/>
        <v>53.78</v>
      </c>
      <c r="L16" s="89">
        <v>40.38</v>
      </c>
      <c r="M16" s="68">
        <v>27</v>
      </c>
      <c r="N16" s="68">
        <v>0</v>
      </c>
      <c r="O16" s="69">
        <f t="shared" si="2"/>
        <v>27</v>
      </c>
      <c r="P16" s="89">
        <v>0</v>
      </c>
      <c r="Q16" s="68">
        <v>0</v>
      </c>
      <c r="R16" s="69">
        <f t="shared" si="3"/>
        <v>0</v>
      </c>
      <c r="S16" s="76">
        <f t="shared" si="4"/>
        <v>149.62</v>
      </c>
      <c r="T16" s="77">
        <f t="shared" si="5"/>
        <v>8</v>
      </c>
      <c r="U16" s="77">
        <f t="shared" si="6"/>
        <v>8</v>
      </c>
    </row>
    <row r="17" spans="2:21" ht="12.75">
      <c r="B17" s="60">
        <v>6501</v>
      </c>
      <c r="C17" s="61" t="s">
        <v>60</v>
      </c>
      <c r="D17" s="61" t="s">
        <v>47</v>
      </c>
      <c r="E17" s="62" t="s">
        <v>61</v>
      </c>
      <c r="F17" s="73">
        <v>0</v>
      </c>
      <c r="G17" s="74">
        <v>37.15</v>
      </c>
      <c r="H17" s="74">
        <f t="shared" si="0"/>
        <v>82.85</v>
      </c>
      <c r="I17" s="75">
        <v>5</v>
      </c>
      <c r="J17" s="74">
        <v>36.31</v>
      </c>
      <c r="K17" s="74">
        <f t="shared" si="1"/>
        <v>58.69</v>
      </c>
      <c r="L17" s="89" t="s">
        <v>78</v>
      </c>
      <c r="M17" s="68">
        <v>0</v>
      </c>
      <c r="N17" s="68">
        <v>0</v>
      </c>
      <c r="O17" s="69">
        <f t="shared" si="2"/>
        <v>0</v>
      </c>
      <c r="P17" s="89">
        <v>0</v>
      </c>
      <c r="Q17" s="68">
        <v>0</v>
      </c>
      <c r="R17" s="69">
        <f t="shared" si="3"/>
        <v>0</v>
      </c>
      <c r="S17" s="76">
        <f t="shared" si="4"/>
        <v>141.54</v>
      </c>
      <c r="T17" s="77">
        <f t="shared" si="5"/>
        <v>9</v>
      </c>
      <c r="U17" s="77">
        <f t="shared" si="6"/>
        <v>9</v>
      </c>
    </row>
    <row r="18" spans="2:21" ht="12.75">
      <c r="B18" s="60">
        <v>6505</v>
      </c>
      <c r="C18" s="61" t="s">
        <v>72</v>
      </c>
      <c r="D18" s="61" t="s">
        <v>48</v>
      </c>
      <c r="E18" s="62" t="s">
        <v>73</v>
      </c>
      <c r="F18" s="73">
        <v>15</v>
      </c>
      <c r="G18" s="74">
        <v>44.22</v>
      </c>
      <c r="H18" s="74">
        <f t="shared" si="0"/>
        <v>60.78</v>
      </c>
      <c r="I18" s="75">
        <v>10</v>
      </c>
      <c r="J18" s="74">
        <v>37.25</v>
      </c>
      <c r="K18" s="74">
        <f t="shared" si="1"/>
        <v>52.75</v>
      </c>
      <c r="L18" s="89">
        <v>38.76</v>
      </c>
      <c r="M18" s="68">
        <v>24</v>
      </c>
      <c r="N18" s="68">
        <v>0</v>
      </c>
      <c r="O18" s="69">
        <f t="shared" si="2"/>
        <v>24</v>
      </c>
      <c r="P18" s="89">
        <v>0</v>
      </c>
      <c r="Q18" s="68">
        <v>0</v>
      </c>
      <c r="R18" s="69">
        <f t="shared" si="3"/>
        <v>0</v>
      </c>
      <c r="S18" s="76">
        <f t="shared" si="4"/>
        <v>137.53</v>
      </c>
      <c r="T18" s="77">
        <f t="shared" si="5"/>
        <v>10</v>
      </c>
      <c r="U18" s="77">
        <f t="shared" si="6"/>
        <v>10</v>
      </c>
    </row>
    <row r="19" spans="2:21" ht="12.75">
      <c r="B19" s="60">
        <v>6507</v>
      </c>
      <c r="C19" s="61" t="s">
        <v>74</v>
      </c>
      <c r="D19" s="61" t="s">
        <v>50</v>
      </c>
      <c r="E19" s="62" t="s">
        <v>75</v>
      </c>
      <c r="F19" s="73">
        <v>25</v>
      </c>
      <c r="G19" s="74">
        <v>35.91</v>
      </c>
      <c r="H19" s="74">
        <f t="shared" si="0"/>
        <v>59.09</v>
      </c>
      <c r="I19" s="75">
        <v>15</v>
      </c>
      <c r="J19" s="74">
        <v>41.78</v>
      </c>
      <c r="K19" s="74">
        <f t="shared" si="1"/>
        <v>43.22</v>
      </c>
      <c r="L19" s="89">
        <v>44.25</v>
      </c>
      <c r="M19" s="68">
        <v>20</v>
      </c>
      <c r="N19" s="68">
        <v>15</v>
      </c>
      <c r="O19" s="69">
        <f t="shared" si="2"/>
        <v>35</v>
      </c>
      <c r="P19" s="89">
        <v>0</v>
      </c>
      <c r="Q19" s="68">
        <v>0</v>
      </c>
      <c r="R19" s="69">
        <f t="shared" si="3"/>
        <v>0</v>
      </c>
      <c r="S19" s="76">
        <f t="shared" si="4"/>
        <v>137.31</v>
      </c>
      <c r="T19" s="77">
        <f t="shared" si="5"/>
        <v>11</v>
      </c>
      <c r="U19" s="77">
        <f t="shared" si="6"/>
        <v>11</v>
      </c>
    </row>
    <row r="20" spans="2:21" ht="12.75">
      <c r="B20" s="60">
        <v>6516</v>
      </c>
      <c r="C20" s="61" t="s">
        <v>76</v>
      </c>
      <c r="D20" s="61" t="s">
        <v>49</v>
      </c>
      <c r="E20" s="62" t="s">
        <v>77</v>
      </c>
      <c r="F20" s="73">
        <v>10</v>
      </c>
      <c r="G20" s="74">
        <v>40.03</v>
      </c>
      <c r="H20" s="74">
        <f t="shared" si="0"/>
        <v>69.97</v>
      </c>
      <c r="I20" s="75">
        <v>0</v>
      </c>
      <c r="J20" s="74" t="s">
        <v>78</v>
      </c>
      <c r="K20" s="74">
        <f t="shared" si="1"/>
        <v>0</v>
      </c>
      <c r="L20" s="89">
        <v>51.6</v>
      </c>
      <c r="M20" s="68">
        <v>29</v>
      </c>
      <c r="N20" s="68">
        <v>0</v>
      </c>
      <c r="O20" s="69">
        <f t="shared" si="2"/>
        <v>29</v>
      </c>
      <c r="P20" s="89">
        <v>0</v>
      </c>
      <c r="Q20" s="68">
        <v>0</v>
      </c>
      <c r="R20" s="69">
        <f t="shared" si="3"/>
        <v>0</v>
      </c>
      <c r="S20" s="76">
        <f t="shared" si="4"/>
        <v>98.97</v>
      </c>
      <c r="T20" s="77">
        <f t="shared" si="5"/>
        <v>12</v>
      </c>
      <c r="U20" s="77">
        <f t="shared" si="6"/>
        <v>12</v>
      </c>
    </row>
    <row r="21" spans="2:21" ht="12.75">
      <c r="B21" s="60">
        <v>6513</v>
      </c>
      <c r="C21" s="61" t="s">
        <v>82</v>
      </c>
      <c r="D21" s="61" t="s">
        <v>49</v>
      </c>
      <c r="E21" s="62" t="s">
        <v>83</v>
      </c>
      <c r="F21" s="73">
        <v>0</v>
      </c>
      <c r="G21" s="74" t="s">
        <v>78</v>
      </c>
      <c r="H21" s="74">
        <f t="shared" si="0"/>
        <v>0</v>
      </c>
      <c r="I21" s="75">
        <v>0</v>
      </c>
      <c r="J21" s="74" t="s">
        <v>78</v>
      </c>
      <c r="K21" s="74">
        <f t="shared" si="1"/>
        <v>0</v>
      </c>
      <c r="L21" s="89">
        <v>49.34</v>
      </c>
      <c r="M21" s="68">
        <v>30</v>
      </c>
      <c r="N21" s="68">
        <v>0</v>
      </c>
      <c r="O21" s="69">
        <f t="shared" si="2"/>
        <v>30</v>
      </c>
      <c r="P21" s="89">
        <v>0</v>
      </c>
      <c r="Q21" s="68">
        <v>0</v>
      </c>
      <c r="R21" s="69">
        <f t="shared" si="3"/>
        <v>0</v>
      </c>
      <c r="S21" s="76">
        <f t="shared" si="4"/>
        <v>30</v>
      </c>
      <c r="T21" s="77">
        <f t="shared" si="5"/>
        <v>13</v>
      </c>
      <c r="U21" s="77">
        <f t="shared" si="6"/>
        <v>13</v>
      </c>
    </row>
    <row r="22" spans="2:21" ht="12.75">
      <c r="B22" s="60">
        <v>6502</v>
      </c>
      <c r="C22" s="61" t="s">
        <v>79</v>
      </c>
      <c r="D22" s="61" t="s">
        <v>49</v>
      </c>
      <c r="E22" s="62" t="s">
        <v>80</v>
      </c>
      <c r="F22" s="73">
        <v>0</v>
      </c>
      <c r="G22" s="74" t="s">
        <v>81</v>
      </c>
      <c r="H22" s="74">
        <f t="shared" si="0"/>
        <v>0</v>
      </c>
      <c r="I22" s="75">
        <v>0</v>
      </c>
      <c r="J22" s="74" t="s">
        <v>81</v>
      </c>
      <c r="K22" s="74">
        <f t="shared" si="1"/>
        <v>0</v>
      </c>
      <c r="L22" s="89" t="s">
        <v>81</v>
      </c>
      <c r="M22" s="68">
        <v>0</v>
      </c>
      <c r="N22" s="68">
        <v>0</v>
      </c>
      <c r="O22" s="69">
        <f t="shared" si="2"/>
        <v>0</v>
      </c>
      <c r="P22" s="89">
        <v>0</v>
      </c>
      <c r="Q22" s="68">
        <v>0</v>
      </c>
      <c r="R22" s="69">
        <f t="shared" si="3"/>
        <v>0</v>
      </c>
      <c r="S22" s="76">
        <f t="shared" si="4"/>
        <v>0</v>
      </c>
      <c r="T22" s="77">
        <f t="shared" si="5"/>
        <v>14</v>
      </c>
      <c r="U22" s="77" t="str">
        <f t="shared" si="6"/>
        <v>—</v>
      </c>
    </row>
    <row r="23" spans="2:21" ht="12.75">
      <c r="B23" s="60">
        <v>6514</v>
      </c>
      <c r="C23" s="61" t="s">
        <v>84</v>
      </c>
      <c r="D23" s="61" t="s">
        <v>49</v>
      </c>
      <c r="E23" s="62" t="s">
        <v>85</v>
      </c>
      <c r="F23" s="73">
        <v>0</v>
      </c>
      <c r="G23" s="74" t="s">
        <v>81</v>
      </c>
      <c r="H23" s="74">
        <f t="shared" si="0"/>
        <v>0</v>
      </c>
      <c r="I23" s="75">
        <v>0</v>
      </c>
      <c r="J23" s="74" t="s">
        <v>81</v>
      </c>
      <c r="K23" s="74">
        <f t="shared" si="1"/>
        <v>0</v>
      </c>
      <c r="L23" s="89" t="s">
        <v>81</v>
      </c>
      <c r="M23" s="68">
        <v>0</v>
      </c>
      <c r="N23" s="68">
        <v>0</v>
      </c>
      <c r="O23" s="69">
        <f t="shared" si="2"/>
        <v>0</v>
      </c>
      <c r="P23" s="89">
        <v>0</v>
      </c>
      <c r="Q23" s="68">
        <v>0</v>
      </c>
      <c r="R23" s="69">
        <f t="shared" si="3"/>
        <v>0</v>
      </c>
      <c r="S23" s="76">
        <f t="shared" si="4"/>
        <v>0</v>
      </c>
      <c r="T23" s="77">
        <f t="shared" si="5"/>
        <v>15</v>
      </c>
      <c r="U23" s="77" t="str">
        <f t="shared" si="6"/>
        <v>—</v>
      </c>
    </row>
    <row r="24" spans="2:21" ht="12.75">
      <c r="B24" s="60">
        <v>6515</v>
      </c>
      <c r="C24" s="61" t="s">
        <v>79</v>
      </c>
      <c r="D24" s="61" t="s">
        <v>49</v>
      </c>
      <c r="E24" s="62" t="s">
        <v>86</v>
      </c>
      <c r="F24" s="73">
        <v>0</v>
      </c>
      <c r="G24" s="74" t="s">
        <v>81</v>
      </c>
      <c r="H24" s="74">
        <f t="shared" si="0"/>
        <v>0</v>
      </c>
      <c r="I24" s="75">
        <v>0</v>
      </c>
      <c r="J24" s="74" t="s">
        <v>81</v>
      </c>
      <c r="K24" s="74">
        <f t="shared" si="1"/>
        <v>0</v>
      </c>
      <c r="L24" s="89" t="s">
        <v>81</v>
      </c>
      <c r="M24" s="68">
        <v>0</v>
      </c>
      <c r="N24" s="68">
        <v>0</v>
      </c>
      <c r="O24" s="69">
        <f t="shared" si="2"/>
        <v>0</v>
      </c>
      <c r="P24" s="89">
        <v>0</v>
      </c>
      <c r="Q24" s="68">
        <v>0</v>
      </c>
      <c r="R24" s="69">
        <f t="shared" si="3"/>
        <v>0</v>
      </c>
      <c r="S24" s="76">
        <f t="shared" si="4"/>
        <v>0</v>
      </c>
      <c r="T24" s="77">
        <f t="shared" si="5"/>
        <v>16</v>
      </c>
      <c r="U24" s="77" t="str">
        <f t="shared" si="6"/>
        <v>—</v>
      </c>
    </row>
    <row r="25" spans="2:21" ht="13.5" thickBot="1">
      <c r="B25" s="78"/>
      <c r="C25" s="79"/>
      <c r="D25" s="79"/>
      <c r="E25" s="80"/>
      <c r="F25" s="81"/>
      <c r="G25" s="79"/>
      <c r="H25" s="79"/>
      <c r="I25" s="81"/>
      <c r="J25" s="79"/>
      <c r="K25" s="79"/>
      <c r="L25" s="81"/>
      <c r="M25" s="79"/>
      <c r="N25" s="79"/>
      <c r="O25" s="82"/>
      <c r="P25" s="81"/>
      <c r="Q25" s="79"/>
      <c r="R25" s="82"/>
      <c r="S25" s="83"/>
      <c r="T25" s="84"/>
      <c r="U25" s="84"/>
    </row>
    <row r="29" spans="4:9" ht="15">
      <c r="D29" s="26" t="s">
        <v>141</v>
      </c>
      <c r="E29" s="31"/>
      <c r="F29" s="31"/>
      <c r="G29" s="31"/>
      <c r="H29" s="31"/>
      <c r="I29" s="31" t="s">
        <v>12</v>
      </c>
    </row>
    <row r="30" spans="4:9" ht="15">
      <c r="D30" s="26"/>
      <c r="E30" s="26"/>
      <c r="F30" s="26"/>
      <c r="G30" s="26"/>
      <c r="H30" s="26"/>
      <c r="I30" s="26"/>
    </row>
    <row r="31" spans="4:9" ht="15">
      <c r="D31" s="26" t="s">
        <v>142</v>
      </c>
      <c r="E31" s="26"/>
      <c r="F31" s="26"/>
      <c r="G31" s="26"/>
      <c r="H31" s="26"/>
      <c r="I31" s="26" t="s">
        <v>16</v>
      </c>
    </row>
  </sheetData>
  <sheetProtection/>
  <mergeCells count="11">
    <mergeCell ref="I7:K7"/>
    <mergeCell ref="L7:O7"/>
    <mergeCell ref="P7:R7"/>
    <mergeCell ref="S7:S8"/>
    <mergeCell ref="T7:T8"/>
    <mergeCell ref="U7:U8"/>
    <mergeCell ref="B7:B8"/>
    <mergeCell ref="C7:C8"/>
    <mergeCell ref="D7:D8"/>
    <mergeCell ref="E7:E8"/>
    <mergeCell ref="F7:H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32"/>
  <sheetViews>
    <sheetView zoomScale="85" zoomScaleNormal="85" zoomScalePageLayoutView="0" workbookViewId="0" topLeftCell="A1">
      <selection activeCell="D30" sqref="D30:I32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7.75390625" style="37" customWidth="1"/>
    <col min="4" max="4" width="18.25390625" style="37" customWidth="1"/>
    <col min="5" max="5" width="45.375" style="37" bestFit="1" customWidth="1"/>
    <col min="6" max="15" width="7.75390625" style="37" customWidth="1"/>
    <col min="16" max="18" width="7.75390625" style="37" hidden="1" customWidth="1"/>
    <col min="19" max="19" width="7.75390625" style="37" customWidth="1"/>
    <col min="20" max="20" width="6.75390625" style="37" hidden="1" customWidth="1"/>
    <col min="21" max="21" width="6.75390625" style="37" customWidth="1"/>
    <col min="22" max="16384" width="9.125" style="37" customWidth="1"/>
  </cols>
  <sheetData>
    <row r="1" ht="5.25" customHeight="1"/>
    <row r="2" spans="2:21" ht="18.75">
      <c r="B2" s="85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5" ht="15">
      <c r="B4" s="42" t="str">
        <f>'AA-Maxi'!B4</f>
        <v>Многоборье</v>
      </c>
      <c r="E4" s="43"/>
    </row>
    <row r="5" spans="2:19" s="36" customFormat="1" ht="12.75">
      <c r="B5" s="44" t="s">
        <v>158</v>
      </c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49"/>
    </row>
    <row r="6" spans="5:19" s="36" customFormat="1" ht="13.5" thickBot="1">
      <c r="E6" s="43"/>
      <c r="F6" s="87"/>
      <c r="G6" s="87"/>
      <c r="H6" s="87"/>
      <c r="I6" s="87"/>
      <c r="J6" s="88"/>
      <c r="K6" s="87"/>
      <c r="L6" s="87"/>
      <c r="M6" s="88"/>
      <c r="N6" s="87"/>
      <c r="O6" s="87"/>
      <c r="P6" s="87"/>
      <c r="Q6" s="87"/>
      <c r="R6" s="87"/>
      <c r="S6" s="49"/>
    </row>
    <row r="7" spans="2:2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1" t="s">
        <v>28</v>
      </c>
      <c r="J7" s="109"/>
      <c r="K7" s="109"/>
      <c r="L7" s="111" t="s">
        <v>36</v>
      </c>
      <c r="M7" s="109"/>
      <c r="N7" s="109"/>
      <c r="O7" s="112"/>
      <c r="P7" s="111" t="s">
        <v>37</v>
      </c>
      <c r="Q7" s="109"/>
      <c r="R7" s="112"/>
      <c r="S7" s="94" t="s">
        <v>38</v>
      </c>
      <c r="T7" s="98" t="s">
        <v>31</v>
      </c>
      <c r="U7" s="98" t="s">
        <v>31</v>
      </c>
    </row>
    <row r="8" spans="2:21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39</v>
      </c>
      <c r="I8" s="58" t="s">
        <v>32</v>
      </c>
      <c r="J8" s="56" t="s">
        <v>33</v>
      </c>
      <c r="K8" s="56" t="s">
        <v>39</v>
      </c>
      <c r="L8" s="58" t="s">
        <v>33</v>
      </c>
      <c r="M8" s="56" t="s">
        <v>40</v>
      </c>
      <c r="N8" s="56" t="s">
        <v>41</v>
      </c>
      <c r="O8" s="59" t="s">
        <v>39</v>
      </c>
      <c r="P8" s="58" t="s">
        <v>33</v>
      </c>
      <c r="Q8" s="56" t="s">
        <v>42</v>
      </c>
      <c r="R8" s="59" t="s">
        <v>39</v>
      </c>
      <c r="S8" s="113"/>
      <c r="T8" s="114"/>
      <c r="U8" s="114"/>
    </row>
    <row r="9" spans="2:21" ht="12.75">
      <c r="B9" s="60">
        <v>5509</v>
      </c>
      <c r="C9" s="61" t="s">
        <v>56</v>
      </c>
      <c r="D9" s="61" t="s">
        <v>46</v>
      </c>
      <c r="E9" s="62" t="s">
        <v>87</v>
      </c>
      <c r="F9" s="73">
        <v>0</v>
      </c>
      <c r="G9" s="74">
        <v>35.22</v>
      </c>
      <c r="H9" s="74">
        <f aca="true" t="shared" si="0" ref="H9:H25">IF(OR(G9="снят",G9="н/я",G9="н/ф",G9=0),0,120-G9-F9)</f>
        <v>84.78</v>
      </c>
      <c r="I9" s="75">
        <v>0</v>
      </c>
      <c r="J9" s="74">
        <v>34.94</v>
      </c>
      <c r="K9" s="74">
        <f aca="true" t="shared" si="1" ref="K9:K25">IF(OR(J9="снят",J9="н/я",J9="н/ф",J9=0),0,100-J9-I9)</f>
        <v>65.06</v>
      </c>
      <c r="L9" s="89">
        <v>41.04</v>
      </c>
      <c r="M9" s="68">
        <v>35</v>
      </c>
      <c r="N9" s="68">
        <v>15</v>
      </c>
      <c r="O9" s="69">
        <f aca="true" t="shared" si="2" ref="O9:O25">IF(OR(L9="снят",L9="н/я",L9="н/ф",L9=0),0,M9+N9)</f>
        <v>50</v>
      </c>
      <c r="P9" s="89">
        <v>0</v>
      </c>
      <c r="Q9" s="68">
        <v>0</v>
      </c>
      <c r="R9" s="69">
        <f aca="true" t="shared" si="3" ref="R9:R25">IF(OR(P9="снят",P9="н/я",P9="н/ф",P9=0),0,Q9)</f>
        <v>0</v>
      </c>
      <c r="S9" s="70">
        <f aca="true" t="shared" si="4" ref="S9:S25">SUMIF($8:$8,"баллы",$A9:$IV9)</f>
        <v>199.84</v>
      </c>
      <c r="T9" s="72">
        <v>1</v>
      </c>
      <c r="U9" s="72">
        <f>IF(S9=0,"—",1)</f>
        <v>1</v>
      </c>
    </row>
    <row r="10" spans="2:21" ht="12.75">
      <c r="B10" s="60">
        <v>5510</v>
      </c>
      <c r="C10" s="61" t="s">
        <v>64</v>
      </c>
      <c r="D10" s="61" t="s">
        <v>48</v>
      </c>
      <c r="E10" s="62" t="s">
        <v>93</v>
      </c>
      <c r="F10" s="73">
        <v>0</v>
      </c>
      <c r="G10" s="74">
        <v>34.84</v>
      </c>
      <c r="H10" s="74">
        <f t="shared" si="0"/>
        <v>85.16</v>
      </c>
      <c r="I10" s="75">
        <v>5</v>
      </c>
      <c r="J10" s="74">
        <v>36.41</v>
      </c>
      <c r="K10" s="74">
        <f t="shared" si="1"/>
        <v>58.59</v>
      </c>
      <c r="L10" s="89">
        <v>42.31</v>
      </c>
      <c r="M10" s="68">
        <v>40</v>
      </c>
      <c r="N10" s="68">
        <v>15</v>
      </c>
      <c r="O10" s="69">
        <f t="shared" si="2"/>
        <v>55</v>
      </c>
      <c r="P10" s="89">
        <v>0</v>
      </c>
      <c r="Q10" s="68">
        <v>0</v>
      </c>
      <c r="R10" s="69">
        <f t="shared" si="3"/>
        <v>0</v>
      </c>
      <c r="S10" s="76">
        <f t="shared" si="4"/>
        <v>198.75</v>
      </c>
      <c r="T10" s="77">
        <f aca="true" t="shared" si="5" ref="T10:T25">T9+1</f>
        <v>2</v>
      </c>
      <c r="U10" s="77">
        <f aca="true" t="shared" si="6" ref="U10:U25">IF(S10=0,"—",U9+1)</f>
        <v>2</v>
      </c>
    </row>
    <row r="11" spans="2:21" ht="12.75">
      <c r="B11" s="60">
        <v>5501</v>
      </c>
      <c r="C11" s="61" t="s">
        <v>91</v>
      </c>
      <c r="D11" s="61" t="s">
        <v>45</v>
      </c>
      <c r="E11" s="62" t="s">
        <v>92</v>
      </c>
      <c r="F11" s="73">
        <v>0</v>
      </c>
      <c r="G11" s="74">
        <v>36.22</v>
      </c>
      <c r="H11" s="74">
        <f t="shared" si="0"/>
        <v>83.78</v>
      </c>
      <c r="I11" s="75">
        <v>0</v>
      </c>
      <c r="J11" s="74">
        <v>39.84</v>
      </c>
      <c r="K11" s="74">
        <f t="shared" si="1"/>
        <v>60.16</v>
      </c>
      <c r="L11" s="89">
        <v>44.41</v>
      </c>
      <c r="M11" s="68">
        <v>36</v>
      </c>
      <c r="N11" s="68">
        <v>15</v>
      </c>
      <c r="O11" s="69">
        <f t="shared" si="2"/>
        <v>51</v>
      </c>
      <c r="P11" s="89">
        <v>0</v>
      </c>
      <c r="Q11" s="68">
        <v>0</v>
      </c>
      <c r="R11" s="69">
        <f t="shared" si="3"/>
        <v>0</v>
      </c>
      <c r="S11" s="76">
        <f t="shared" si="4"/>
        <v>194.94</v>
      </c>
      <c r="T11" s="77">
        <f t="shared" si="5"/>
        <v>3</v>
      </c>
      <c r="U11" s="77">
        <f t="shared" si="6"/>
        <v>3</v>
      </c>
    </row>
    <row r="12" spans="2:21" ht="12.75">
      <c r="B12" s="60">
        <v>5515</v>
      </c>
      <c r="C12" s="61" t="s">
        <v>82</v>
      </c>
      <c r="D12" s="61" t="s">
        <v>49</v>
      </c>
      <c r="E12" s="62" t="s">
        <v>88</v>
      </c>
      <c r="F12" s="73">
        <v>0</v>
      </c>
      <c r="G12" s="74">
        <v>36.41</v>
      </c>
      <c r="H12" s="74">
        <f t="shared" si="0"/>
        <v>83.59</v>
      </c>
      <c r="I12" s="75">
        <v>0</v>
      </c>
      <c r="J12" s="74">
        <v>36.03</v>
      </c>
      <c r="K12" s="74">
        <f t="shared" si="1"/>
        <v>63.97</v>
      </c>
      <c r="L12" s="89">
        <v>46.72</v>
      </c>
      <c r="M12" s="68">
        <v>32</v>
      </c>
      <c r="N12" s="68">
        <v>0</v>
      </c>
      <c r="O12" s="69">
        <f t="shared" si="2"/>
        <v>32</v>
      </c>
      <c r="P12" s="89">
        <v>0</v>
      </c>
      <c r="Q12" s="68">
        <v>0</v>
      </c>
      <c r="R12" s="69">
        <f t="shared" si="3"/>
        <v>0</v>
      </c>
      <c r="S12" s="76">
        <f t="shared" si="4"/>
        <v>179.56</v>
      </c>
      <c r="T12" s="77">
        <f t="shared" si="5"/>
        <v>4</v>
      </c>
      <c r="U12" s="77">
        <f t="shared" si="6"/>
        <v>4</v>
      </c>
    </row>
    <row r="13" spans="2:21" ht="12.75">
      <c r="B13" s="60">
        <v>5506</v>
      </c>
      <c r="C13" s="61" t="s">
        <v>89</v>
      </c>
      <c r="D13" s="61" t="s">
        <v>49</v>
      </c>
      <c r="E13" s="62" t="s">
        <v>90</v>
      </c>
      <c r="F13" s="73">
        <v>0</v>
      </c>
      <c r="G13" s="74">
        <v>37.34</v>
      </c>
      <c r="H13" s="74">
        <f t="shared" si="0"/>
        <v>82.66</v>
      </c>
      <c r="I13" s="75">
        <v>0</v>
      </c>
      <c r="J13" s="74">
        <v>37.9</v>
      </c>
      <c r="K13" s="74">
        <f t="shared" si="1"/>
        <v>62.1</v>
      </c>
      <c r="L13" s="89">
        <v>46.06</v>
      </c>
      <c r="M13" s="68">
        <v>34</v>
      </c>
      <c r="N13" s="68">
        <v>0</v>
      </c>
      <c r="O13" s="69">
        <f t="shared" si="2"/>
        <v>34</v>
      </c>
      <c r="P13" s="89">
        <v>0</v>
      </c>
      <c r="Q13" s="68">
        <v>0</v>
      </c>
      <c r="R13" s="69">
        <f t="shared" si="3"/>
        <v>0</v>
      </c>
      <c r="S13" s="76">
        <f t="shared" si="4"/>
        <v>178.76</v>
      </c>
      <c r="T13" s="77">
        <f t="shared" si="5"/>
        <v>5</v>
      </c>
      <c r="U13" s="77">
        <f t="shared" si="6"/>
        <v>5</v>
      </c>
    </row>
    <row r="14" spans="2:21" ht="12.75">
      <c r="B14" s="60">
        <v>5511</v>
      </c>
      <c r="C14" s="61" t="s">
        <v>58</v>
      </c>
      <c r="D14" s="61" t="s">
        <v>45</v>
      </c>
      <c r="E14" s="62" t="s">
        <v>94</v>
      </c>
      <c r="F14" s="73">
        <v>5</v>
      </c>
      <c r="G14" s="74">
        <v>38.97</v>
      </c>
      <c r="H14" s="74">
        <f t="shared" si="0"/>
        <v>76.03</v>
      </c>
      <c r="I14" s="75">
        <v>0</v>
      </c>
      <c r="J14" s="74">
        <v>37.16</v>
      </c>
      <c r="K14" s="74">
        <f t="shared" si="1"/>
        <v>62.84</v>
      </c>
      <c r="L14" s="89">
        <v>48.53</v>
      </c>
      <c r="M14" s="68">
        <v>36</v>
      </c>
      <c r="N14" s="68">
        <v>0</v>
      </c>
      <c r="O14" s="69">
        <f t="shared" si="2"/>
        <v>36</v>
      </c>
      <c r="P14" s="89">
        <v>0</v>
      </c>
      <c r="Q14" s="68">
        <v>0</v>
      </c>
      <c r="R14" s="69">
        <f t="shared" si="3"/>
        <v>0</v>
      </c>
      <c r="S14" s="76">
        <f t="shared" si="4"/>
        <v>174.87</v>
      </c>
      <c r="T14" s="77">
        <f t="shared" si="5"/>
        <v>6</v>
      </c>
      <c r="U14" s="77">
        <f t="shared" si="6"/>
        <v>6</v>
      </c>
    </row>
    <row r="15" spans="2:21" ht="12.75">
      <c r="B15" s="60">
        <v>5505</v>
      </c>
      <c r="C15" s="61" t="s">
        <v>95</v>
      </c>
      <c r="D15" s="61" t="s">
        <v>45</v>
      </c>
      <c r="E15" s="62" t="s">
        <v>96</v>
      </c>
      <c r="F15" s="73">
        <v>0</v>
      </c>
      <c r="G15" s="74">
        <v>39.31</v>
      </c>
      <c r="H15" s="74">
        <f t="shared" si="0"/>
        <v>80.69</v>
      </c>
      <c r="I15" s="75">
        <v>5</v>
      </c>
      <c r="J15" s="74">
        <v>38</v>
      </c>
      <c r="K15" s="74">
        <f t="shared" si="1"/>
        <v>57</v>
      </c>
      <c r="L15" s="89">
        <v>45.53</v>
      </c>
      <c r="M15" s="68">
        <v>29</v>
      </c>
      <c r="N15" s="68">
        <v>0</v>
      </c>
      <c r="O15" s="69">
        <f t="shared" si="2"/>
        <v>29</v>
      </c>
      <c r="P15" s="89">
        <v>0</v>
      </c>
      <c r="Q15" s="68">
        <v>0</v>
      </c>
      <c r="R15" s="69">
        <f t="shared" si="3"/>
        <v>0</v>
      </c>
      <c r="S15" s="76">
        <f t="shared" si="4"/>
        <v>166.69</v>
      </c>
      <c r="T15" s="77">
        <f t="shared" si="5"/>
        <v>7</v>
      </c>
      <c r="U15" s="77">
        <f t="shared" si="6"/>
        <v>7</v>
      </c>
    </row>
    <row r="16" spans="2:21" ht="12.75">
      <c r="B16" s="60">
        <v>5507</v>
      </c>
      <c r="C16" s="61" t="s">
        <v>74</v>
      </c>
      <c r="D16" s="61" t="s">
        <v>50</v>
      </c>
      <c r="E16" s="62" t="s">
        <v>97</v>
      </c>
      <c r="F16" s="73">
        <v>15</v>
      </c>
      <c r="G16" s="74">
        <v>37.85</v>
      </c>
      <c r="H16" s="74">
        <f t="shared" si="0"/>
        <v>67.15</v>
      </c>
      <c r="I16" s="75">
        <v>0</v>
      </c>
      <c r="J16" s="74">
        <v>37.47</v>
      </c>
      <c r="K16" s="74">
        <f t="shared" si="1"/>
        <v>62.53</v>
      </c>
      <c r="L16" s="89">
        <v>51.78</v>
      </c>
      <c r="M16" s="68">
        <v>27</v>
      </c>
      <c r="N16" s="68">
        <v>0</v>
      </c>
      <c r="O16" s="69">
        <f t="shared" si="2"/>
        <v>27</v>
      </c>
      <c r="P16" s="89">
        <v>0</v>
      </c>
      <c r="Q16" s="68">
        <v>0</v>
      </c>
      <c r="R16" s="69">
        <f t="shared" si="3"/>
        <v>0</v>
      </c>
      <c r="S16" s="76">
        <f t="shared" si="4"/>
        <v>156.68</v>
      </c>
      <c r="T16" s="77">
        <f t="shared" si="5"/>
        <v>8</v>
      </c>
      <c r="U16" s="77">
        <f t="shared" si="6"/>
        <v>8</v>
      </c>
    </row>
    <row r="17" spans="2:21" ht="12.75">
      <c r="B17" s="60">
        <v>5516</v>
      </c>
      <c r="C17" s="61" t="s">
        <v>98</v>
      </c>
      <c r="D17" s="61" t="s">
        <v>51</v>
      </c>
      <c r="E17" s="62" t="s">
        <v>99</v>
      </c>
      <c r="F17" s="73">
        <v>5</v>
      </c>
      <c r="G17" s="74">
        <v>39.72</v>
      </c>
      <c r="H17" s="74">
        <f t="shared" si="0"/>
        <v>75.28</v>
      </c>
      <c r="I17" s="75">
        <v>0</v>
      </c>
      <c r="J17" s="74" t="s">
        <v>78</v>
      </c>
      <c r="K17" s="74">
        <f t="shared" si="1"/>
        <v>0</v>
      </c>
      <c r="L17" s="89">
        <v>41.59</v>
      </c>
      <c r="M17" s="68">
        <v>20</v>
      </c>
      <c r="N17" s="68">
        <v>0</v>
      </c>
      <c r="O17" s="69">
        <f t="shared" si="2"/>
        <v>20</v>
      </c>
      <c r="P17" s="89">
        <v>0</v>
      </c>
      <c r="Q17" s="68">
        <v>0</v>
      </c>
      <c r="R17" s="69">
        <f t="shared" si="3"/>
        <v>0</v>
      </c>
      <c r="S17" s="76">
        <f t="shared" si="4"/>
        <v>95.28</v>
      </c>
      <c r="T17" s="77">
        <f t="shared" si="5"/>
        <v>9</v>
      </c>
      <c r="U17" s="77">
        <f t="shared" si="6"/>
        <v>9</v>
      </c>
    </row>
    <row r="18" spans="2:21" ht="12.75">
      <c r="B18" s="60">
        <v>5512</v>
      </c>
      <c r="C18" s="61" t="s">
        <v>102</v>
      </c>
      <c r="D18" s="61" t="s">
        <v>52</v>
      </c>
      <c r="E18" s="62" t="s">
        <v>103</v>
      </c>
      <c r="F18" s="73">
        <v>0</v>
      </c>
      <c r="G18" s="74" t="s">
        <v>78</v>
      </c>
      <c r="H18" s="74">
        <f t="shared" si="0"/>
        <v>0</v>
      </c>
      <c r="I18" s="75">
        <v>10</v>
      </c>
      <c r="J18" s="74">
        <v>40.34</v>
      </c>
      <c r="K18" s="74">
        <f t="shared" si="1"/>
        <v>49.66</v>
      </c>
      <c r="L18" s="89">
        <v>48.78</v>
      </c>
      <c r="M18" s="68">
        <v>32</v>
      </c>
      <c r="N18" s="68">
        <v>0</v>
      </c>
      <c r="O18" s="69">
        <f t="shared" si="2"/>
        <v>32</v>
      </c>
      <c r="P18" s="89">
        <v>0</v>
      </c>
      <c r="Q18" s="68">
        <v>0</v>
      </c>
      <c r="R18" s="69">
        <f t="shared" si="3"/>
        <v>0</v>
      </c>
      <c r="S18" s="76">
        <f t="shared" si="4"/>
        <v>81.66</v>
      </c>
      <c r="T18" s="77">
        <f t="shared" si="5"/>
        <v>10</v>
      </c>
      <c r="U18" s="77">
        <f t="shared" si="6"/>
        <v>10</v>
      </c>
    </row>
    <row r="19" spans="2:21" ht="12.75">
      <c r="B19" s="60">
        <v>5502</v>
      </c>
      <c r="C19" s="61" t="s">
        <v>98</v>
      </c>
      <c r="D19" s="61" t="s">
        <v>51</v>
      </c>
      <c r="E19" s="62" t="s">
        <v>104</v>
      </c>
      <c r="F19" s="73">
        <v>0</v>
      </c>
      <c r="G19" s="74" t="s">
        <v>78</v>
      </c>
      <c r="H19" s="74">
        <f t="shared" si="0"/>
        <v>0</v>
      </c>
      <c r="I19" s="75">
        <v>10</v>
      </c>
      <c r="J19" s="74">
        <v>42.18</v>
      </c>
      <c r="K19" s="74">
        <f t="shared" si="1"/>
        <v>47.82</v>
      </c>
      <c r="L19" s="89">
        <v>42.25</v>
      </c>
      <c r="M19" s="68">
        <v>27</v>
      </c>
      <c r="N19" s="68">
        <v>0</v>
      </c>
      <c r="O19" s="69">
        <f t="shared" si="2"/>
        <v>27</v>
      </c>
      <c r="P19" s="89">
        <v>0</v>
      </c>
      <c r="Q19" s="68">
        <v>0</v>
      </c>
      <c r="R19" s="69">
        <f t="shared" si="3"/>
        <v>0</v>
      </c>
      <c r="S19" s="76">
        <f t="shared" si="4"/>
        <v>74.82</v>
      </c>
      <c r="T19" s="77">
        <f t="shared" si="5"/>
        <v>11</v>
      </c>
      <c r="U19" s="77">
        <f t="shared" si="6"/>
        <v>11</v>
      </c>
    </row>
    <row r="20" spans="2:21" ht="12.75">
      <c r="B20" s="60">
        <v>5513</v>
      </c>
      <c r="C20" s="61" t="s">
        <v>100</v>
      </c>
      <c r="D20" s="61" t="s">
        <v>49</v>
      </c>
      <c r="E20" s="62" t="s">
        <v>101</v>
      </c>
      <c r="F20" s="73">
        <v>0</v>
      </c>
      <c r="G20" s="74" t="s">
        <v>78</v>
      </c>
      <c r="H20" s="74">
        <f t="shared" si="0"/>
        <v>0</v>
      </c>
      <c r="I20" s="75">
        <v>5</v>
      </c>
      <c r="J20" s="74">
        <v>44.44</v>
      </c>
      <c r="K20" s="74">
        <f t="shared" si="1"/>
        <v>50.56</v>
      </c>
      <c r="L20" s="89">
        <v>51.57</v>
      </c>
      <c r="M20" s="68">
        <v>22</v>
      </c>
      <c r="N20" s="68">
        <v>0</v>
      </c>
      <c r="O20" s="69">
        <f t="shared" si="2"/>
        <v>22</v>
      </c>
      <c r="P20" s="89">
        <v>0</v>
      </c>
      <c r="Q20" s="68">
        <v>0</v>
      </c>
      <c r="R20" s="69">
        <f t="shared" si="3"/>
        <v>0</v>
      </c>
      <c r="S20" s="76">
        <f t="shared" si="4"/>
        <v>72.56</v>
      </c>
      <c r="T20" s="77">
        <f t="shared" si="5"/>
        <v>12</v>
      </c>
      <c r="U20" s="77">
        <f t="shared" si="6"/>
        <v>12</v>
      </c>
    </row>
    <row r="21" spans="2:21" ht="12.75">
      <c r="B21" s="60">
        <v>5517</v>
      </c>
      <c r="C21" s="61" t="s">
        <v>111</v>
      </c>
      <c r="D21" s="61" t="s">
        <v>45</v>
      </c>
      <c r="E21" s="62" t="s">
        <v>112</v>
      </c>
      <c r="F21" s="73">
        <v>0</v>
      </c>
      <c r="G21" s="74" t="s">
        <v>78</v>
      </c>
      <c r="H21" s="74">
        <f t="shared" si="0"/>
        <v>0</v>
      </c>
      <c r="I21" s="75">
        <v>0</v>
      </c>
      <c r="J21" s="74" t="s">
        <v>78</v>
      </c>
      <c r="K21" s="74">
        <f t="shared" si="1"/>
        <v>0</v>
      </c>
      <c r="L21" s="89">
        <v>42.78</v>
      </c>
      <c r="M21" s="68">
        <v>30</v>
      </c>
      <c r="N21" s="68">
        <v>15</v>
      </c>
      <c r="O21" s="69">
        <f t="shared" si="2"/>
        <v>45</v>
      </c>
      <c r="P21" s="89">
        <v>0</v>
      </c>
      <c r="Q21" s="68">
        <v>0</v>
      </c>
      <c r="R21" s="69">
        <f t="shared" si="3"/>
        <v>0</v>
      </c>
      <c r="S21" s="76">
        <f t="shared" si="4"/>
        <v>45</v>
      </c>
      <c r="T21" s="77">
        <f t="shared" si="5"/>
        <v>13</v>
      </c>
      <c r="U21" s="77">
        <f t="shared" si="6"/>
        <v>13</v>
      </c>
    </row>
    <row r="22" spans="2:21" ht="12.75">
      <c r="B22" s="60">
        <v>5503</v>
      </c>
      <c r="C22" s="61" t="s">
        <v>105</v>
      </c>
      <c r="D22" s="61" t="s">
        <v>45</v>
      </c>
      <c r="E22" s="62" t="s">
        <v>106</v>
      </c>
      <c r="F22" s="73">
        <v>0</v>
      </c>
      <c r="G22" s="74" t="s">
        <v>78</v>
      </c>
      <c r="H22" s="74">
        <f t="shared" si="0"/>
        <v>0</v>
      </c>
      <c r="I22" s="75">
        <v>0</v>
      </c>
      <c r="J22" s="74" t="s">
        <v>78</v>
      </c>
      <c r="K22" s="74">
        <f t="shared" si="1"/>
        <v>0</v>
      </c>
      <c r="L22" s="89">
        <v>53.69</v>
      </c>
      <c r="M22" s="68">
        <v>29</v>
      </c>
      <c r="N22" s="68">
        <v>0</v>
      </c>
      <c r="O22" s="69">
        <f t="shared" si="2"/>
        <v>29</v>
      </c>
      <c r="P22" s="89">
        <v>0</v>
      </c>
      <c r="Q22" s="68">
        <v>0</v>
      </c>
      <c r="R22" s="69">
        <f t="shared" si="3"/>
        <v>0</v>
      </c>
      <c r="S22" s="76">
        <f t="shared" si="4"/>
        <v>29</v>
      </c>
      <c r="T22" s="77">
        <f t="shared" si="5"/>
        <v>14</v>
      </c>
      <c r="U22" s="77">
        <f t="shared" si="6"/>
        <v>14</v>
      </c>
    </row>
    <row r="23" spans="2:21" ht="12.75">
      <c r="B23" s="60">
        <v>5514</v>
      </c>
      <c r="C23" s="61" t="s">
        <v>70</v>
      </c>
      <c r="D23" s="61" t="s">
        <v>49</v>
      </c>
      <c r="E23" s="62" t="s">
        <v>110</v>
      </c>
      <c r="F23" s="73">
        <v>0</v>
      </c>
      <c r="G23" s="74" t="s">
        <v>78</v>
      </c>
      <c r="H23" s="74">
        <f t="shared" si="0"/>
        <v>0</v>
      </c>
      <c r="I23" s="75">
        <v>0</v>
      </c>
      <c r="J23" s="74" t="s">
        <v>78</v>
      </c>
      <c r="K23" s="74">
        <f t="shared" si="1"/>
        <v>0</v>
      </c>
      <c r="L23" s="89">
        <v>38.66</v>
      </c>
      <c r="M23" s="68">
        <v>21</v>
      </c>
      <c r="N23" s="68">
        <v>0</v>
      </c>
      <c r="O23" s="69">
        <f t="shared" si="2"/>
        <v>21</v>
      </c>
      <c r="P23" s="89">
        <v>0</v>
      </c>
      <c r="Q23" s="68">
        <v>0</v>
      </c>
      <c r="R23" s="69">
        <f t="shared" si="3"/>
        <v>0</v>
      </c>
      <c r="S23" s="76">
        <f t="shared" si="4"/>
        <v>21</v>
      </c>
      <c r="T23" s="77">
        <f t="shared" si="5"/>
        <v>15</v>
      </c>
      <c r="U23" s="77">
        <f t="shared" si="6"/>
        <v>15</v>
      </c>
    </row>
    <row r="24" spans="2:21" ht="12.75">
      <c r="B24" s="60">
        <v>5504</v>
      </c>
      <c r="C24" s="61" t="s">
        <v>107</v>
      </c>
      <c r="D24" s="61" t="s">
        <v>52</v>
      </c>
      <c r="E24" s="62" t="s">
        <v>108</v>
      </c>
      <c r="F24" s="73">
        <v>0</v>
      </c>
      <c r="G24" s="74" t="s">
        <v>81</v>
      </c>
      <c r="H24" s="74">
        <f t="shared" si="0"/>
        <v>0</v>
      </c>
      <c r="I24" s="75">
        <v>0</v>
      </c>
      <c r="J24" s="74" t="s">
        <v>81</v>
      </c>
      <c r="K24" s="74">
        <f t="shared" si="1"/>
        <v>0</v>
      </c>
      <c r="L24" s="89" t="s">
        <v>81</v>
      </c>
      <c r="M24" s="68">
        <v>0</v>
      </c>
      <c r="N24" s="68">
        <v>0</v>
      </c>
      <c r="O24" s="69">
        <f t="shared" si="2"/>
        <v>0</v>
      </c>
      <c r="P24" s="89">
        <v>0</v>
      </c>
      <c r="Q24" s="68">
        <v>0</v>
      </c>
      <c r="R24" s="69">
        <f t="shared" si="3"/>
        <v>0</v>
      </c>
      <c r="S24" s="76">
        <f t="shared" si="4"/>
        <v>0</v>
      </c>
      <c r="T24" s="77">
        <f t="shared" si="5"/>
        <v>16</v>
      </c>
      <c r="U24" s="77" t="str">
        <f t="shared" si="6"/>
        <v>—</v>
      </c>
    </row>
    <row r="25" spans="2:21" ht="12.75">
      <c r="B25" s="60">
        <v>5508</v>
      </c>
      <c r="C25" s="61" t="s">
        <v>66</v>
      </c>
      <c r="D25" s="61" t="s">
        <v>45</v>
      </c>
      <c r="E25" s="62" t="s">
        <v>109</v>
      </c>
      <c r="F25" s="73">
        <v>0</v>
      </c>
      <c r="G25" s="74" t="s">
        <v>81</v>
      </c>
      <c r="H25" s="74">
        <f t="shared" si="0"/>
        <v>0</v>
      </c>
      <c r="I25" s="75">
        <v>0</v>
      </c>
      <c r="J25" s="74" t="s">
        <v>81</v>
      </c>
      <c r="K25" s="74">
        <f t="shared" si="1"/>
        <v>0</v>
      </c>
      <c r="L25" s="89" t="s">
        <v>81</v>
      </c>
      <c r="M25" s="68">
        <v>0</v>
      </c>
      <c r="N25" s="68">
        <v>0</v>
      </c>
      <c r="O25" s="69">
        <f t="shared" si="2"/>
        <v>0</v>
      </c>
      <c r="P25" s="89">
        <v>0</v>
      </c>
      <c r="Q25" s="68">
        <v>0</v>
      </c>
      <c r="R25" s="69">
        <f t="shared" si="3"/>
        <v>0</v>
      </c>
      <c r="S25" s="76">
        <f t="shared" si="4"/>
        <v>0</v>
      </c>
      <c r="T25" s="77">
        <f t="shared" si="5"/>
        <v>17</v>
      </c>
      <c r="U25" s="77" t="str">
        <f t="shared" si="6"/>
        <v>—</v>
      </c>
    </row>
    <row r="26" spans="2:21" ht="13.5" thickBot="1">
      <c r="B26" s="78"/>
      <c r="C26" s="79"/>
      <c r="D26" s="79"/>
      <c r="E26" s="80"/>
      <c r="F26" s="81"/>
      <c r="G26" s="79"/>
      <c r="H26" s="79"/>
      <c r="I26" s="81"/>
      <c r="J26" s="79"/>
      <c r="K26" s="79"/>
      <c r="L26" s="81"/>
      <c r="M26" s="79"/>
      <c r="N26" s="79"/>
      <c r="O26" s="82"/>
      <c r="P26" s="81"/>
      <c r="Q26" s="79"/>
      <c r="R26" s="82"/>
      <c r="S26" s="83"/>
      <c r="T26" s="84"/>
      <c r="U26" s="84"/>
    </row>
    <row r="30" spans="4:9" ht="15">
      <c r="D30" s="26" t="s">
        <v>141</v>
      </c>
      <c r="E30" s="31"/>
      <c r="F30" s="31"/>
      <c r="G30" s="31"/>
      <c r="H30" s="31"/>
      <c r="I30" s="31" t="s">
        <v>12</v>
      </c>
    </row>
    <row r="31" spans="4:9" ht="15">
      <c r="D31" s="26"/>
      <c r="E31" s="26"/>
      <c r="F31" s="26"/>
      <c r="G31" s="26"/>
      <c r="H31" s="26"/>
      <c r="I31" s="26"/>
    </row>
    <row r="32" spans="4:9" ht="15">
      <c r="D32" s="26" t="s">
        <v>142</v>
      </c>
      <c r="E32" s="26"/>
      <c r="F32" s="26"/>
      <c r="G32" s="26"/>
      <c r="H32" s="26"/>
      <c r="I32" s="26" t="s">
        <v>16</v>
      </c>
    </row>
  </sheetData>
  <sheetProtection/>
  <mergeCells count="11">
    <mergeCell ref="I7:K7"/>
    <mergeCell ref="L7:O7"/>
    <mergeCell ref="P7:R7"/>
    <mergeCell ref="S7:S8"/>
    <mergeCell ref="T7:T8"/>
    <mergeCell ref="U7:U8"/>
    <mergeCell ref="B7:B8"/>
    <mergeCell ref="C7:C8"/>
    <mergeCell ref="D7:D8"/>
    <mergeCell ref="E7:E8"/>
    <mergeCell ref="F7:H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3"/>
  <sheetViews>
    <sheetView zoomScale="85" zoomScaleNormal="85" zoomScalePageLayoutView="0" workbookViewId="0" topLeftCell="A1">
      <selection activeCell="D21" sqref="D21:I23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7.75390625" style="37" customWidth="1"/>
    <col min="4" max="4" width="18.125" style="37" customWidth="1"/>
    <col min="5" max="5" width="31.00390625" style="37" bestFit="1" customWidth="1"/>
    <col min="6" max="15" width="7.75390625" style="37" customWidth="1"/>
    <col min="16" max="18" width="7.75390625" style="37" hidden="1" customWidth="1"/>
    <col min="19" max="19" width="7.75390625" style="37" customWidth="1"/>
    <col min="20" max="20" width="6.75390625" style="37" hidden="1" customWidth="1"/>
    <col min="21" max="21" width="6.75390625" style="37" customWidth="1"/>
    <col min="22" max="16384" width="9.125" style="37" customWidth="1"/>
  </cols>
  <sheetData>
    <row r="1" ht="5.25" customHeight="1"/>
    <row r="2" spans="2:21" ht="18.75">
      <c r="B2" s="85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5" ht="15">
      <c r="B4" s="42" t="str">
        <f>'AA-Maxi'!B4</f>
        <v>Многоборье</v>
      </c>
      <c r="E4" s="43"/>
    </row>
    <row r="5" spans="2:19" s="36" customFormat="1" ht="12.75">
      <c r="B5" s="44" t="s">
        <v>157</v>
      </c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49"/>
    </row>
    <row r="6" spans="5:19" s="36" customFormat="1" ht="13.5" thickBot="1">
      <c r="E6" s="43"/>
      <c r="F6" s="87"/>
      <c r="G6" s="87"/>
      <c r="H6" s="87"/>
      <c r="I6" s="87"/>
      <c r="J6" s="88"/>
      <c r="K6" s="87"/>
      <c r="L6" s="87"/>
      <c r="M6" s="88"/>
      <c r="N6" s="87"/>
      <c r="O6" s="87"/>
      <c r="P6" s="87"/>
      <c r="Q6" s="87"/>
      <c r="R6" s="87"/>
      <c r="S6" s="49"/>
    </row>
    <row r="7" spans="2:2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1" t="s">
        <v>28</v>
      </c>
      <c r="J7" s="109"/>
      <c r="K7" s="109"/>
      <c r="L7" s="111" t="s">
        <v>36</v>
      </c>
      <c r="M7" s="109"/>
      <c r="N7" s="109"/>
      <c r="O7" s="112"/>
      <c r="P7" s="111" t="s">
        <v>37</v>
      </c>
      <c r="Q7" s="109"/>
      <c r="R7" s="112"/>
      <c r="S7" s="94" t="s">
        <v>38</v>
      </c>
      <c r="T7" s="98" t="s">
        <v>31</v>
      </c>
      <c r="U7" s="98" t="s">
        <v>31</v>
      </c>
    </row>
    <row r="8" spans="2:21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39</v>
      </c>
      <c r="I8" s="58" t="s">
        <v>32</v>
      </c>
      <c r="J8" s="56" t="s">
        <v>33</v>
      </c>
      <c r="K8" s="56" t="s">
        <v>39</v>
      </c>
      <c r="L8" s="58" t="s">
        <v>33</v>
      </c>
      <c r="M8" s="56" t="s">
        <v>40</v>
      </c>
      <c r="N8" s="56" t="s">
        <v>41</v>
      </c>
      <c r="O8" s="59" t="s">
        <v>39</v>
      </c>
      <c r="P8" s="58" t="s">
        <v>33</v>
      </c>
      <c r="Q8" s="56" t="s">
        <v>42</v>
      </c>
      <c r="R8" s="59" t="s">
        <v>39</v>
      </c>
      <c r="S8" s="113"/>
      <c r="T8" s="114"/>
      <c r="U8" s="114"/>
    </row>
    <row r="9" spans="2:21" ht="12.75">
      <c r="B9" s="60">
        <v>4007</v>
      </c>
      <c r="C9" s="61" t="s">
        <v>58</v>
      </c>
      <c r="D9" s="61" t="s">
        <v>45</v>
      </c>
      <c r="E9" s="62" t="s">
        <v>113</v>
      </c>
      <c r="F9" s="73">
        <v>0</v>
      </c>
      <c r="G9" s="74">
        <v>39.29</v>
      </c>
      <c r="H9" s="74">
        <f aca="true" t="shared" si="0" ref="H9:H16">IF(OR(G9="снят",G9="н/я",G9="н/ф",G9=0),0,120-G9-F9)</f>
        <v>80.71000000000001</v>
      </c>
      <c r="I9" s="75">
        <v>0</v>
      </c>
      <c r="J9" s="74">
        <v>38.75</v>
      </c>
      <c r="K9" s="74">
        <f aca="true" t="shared" si="1" ref="K9:K16">IF(OR(J9="снят",J9="н/я",J9="н/ф",J9=0),0,100-J9-I9)</f>
        <v>61.25</v>
      </c>
      <c r="L9" s="89">
        <v>43.82</v>
      </c>
      <c r="M9" s="68">
        <v>34</v>
      </c>
      <c r="N9" s="68">
        <v>15</v>
      </c>
      <c r="O9" s="69">
        <f aca="true" t="shared" si="2" ref="O9:O16">IF(OR(L9="снят",L9="н/я",L9="н/ф",L9=0),0,M9+N9)</f>
        <v>49</v>
      </c>
      <c r="P9" s="89">
        <v>0</v>
      </c>
      <c r="Q9" s="68">
        <v>0</v>
      </c>
      <c r="R9" s="69">
        <f aca="true" t="shared" si="3" ref="R9:R16">IF(OR(P9="снят",P9="н/я",P9="н/ф",P9=0),0,Q9)</f>
        <v>0</v>
      </c>
      <c r="S9" s="70">
        <f aca="true" t="shared" si="4" ref="S9:S16">SUMIF($8:$8,"баллы",$A9:$IV9)</f>
        <v>190.96</v>
      </c>
      <c r="T9" s="72">
        <v>1</v>
      </c>
      <c r="U9" s="72">
        <f>IF(S9=0,"—",1)</f>
        <v>1</v>
      </c>
    </row>
    <row r="10" spans="2:21" ht="12.75">
      <c r="B10" s="60">
        <v>4006</v>
      </c>
      <c r="C10" s="61" t="s">
        <v>60</v>
      </c>
      <c r="D10" s="61" t="s">
        <v>47</v>
      </c>
      <c r="E10" s="62" t="s">
        <v>114</v>
      </c>
      <c r="F10" s="73">
        <v>0</v>
      </c>
      <c r="G10" s="74">
        <v>45.72</v>
      </c>
      <c r="H10" s="74">
        <f t="shared" si="0"/>
        <v>74.28</v>
      </c>
      <c r="I10" s="75">
        <v>0</v>
      </c>
      <c r="J10" s="74">
        <v>43.63</v>
      </c>
      <c r="K10" s="74">
        <f t="shared" si="1"/>
        <v>56.37</v>
      </c>
      <c r="L10" s="89">
        <v>51.6</v>
      </c>
      <c r="M10" s="68">
        <v>26</v>
      </c>
      <c r="N10" s="68">
        <v>0</v>
      </c>
      <c r="O10" s="69">
        <f t="shared" si="2"/>
        <v>26</v>
      </c>
      <c r="P10" s="89">
        <v>0</v>
      </c>
      <c r="Q10" s="68">
        <v>0</v>
      </c>
      <c r="R10" s="69">
        <f t="shared" si="3"/>
        <v>0</v>
      </c>
      <c r="S10" s="76">
        <f t="shared" si="4"/>
        <v>156.65</v>
      </c>
      <c r="T10" s="77">
        <f>T9+1</f>
        <v>2</v>
      </c>
      <c r="U10" s="77">
        <f>IF(S10=0,"—",U9+1)</f>
        <v>2</v>
      </c>
    </row>
    <row r="11" spans="2:21" ht="12.75">
      <c r="B11" s="60">
        <v>4002</v>
      </c>
      <c r="C11" s="61" t="s">
        <v>115</v>
      </c>
      <c r="D11" s="61" t="s">
        <v>53</v>
      </c>
      <c r="E11" s="62" t="s">
        <v>116</v>
      </c>
      <c r="F11" s="73">
        <v>5</v>
      </c>
      <c r="G11" s="74">
        <v>40.09</v>
      </c>
      <c r="H11" s="74">
        <f t="shared" si="0"/>
        <v>74.91</v>
      </c>
      <c r="I11" s="75">
        <v>5</v>
      </c>
      <c r="J11" s="74">
        <v>42.16</v>
      </c>
      <c r="K11" s="74">
        <f t="shared" si="1"/>
        <v>52.84</v>
      </c>
      <c r="L11" s="89">
        <v>52.53</v>
      </c>
      <c r="M11" s="68">
        <v>22</v>
      </c>
      <c r="N11" s="68">
        <v>0</v>
      </c>
      <c r="O11" s="69">
        <f t="shared" si="2"/>
        <v>22</v>
      </c>
      <c r="P11" s="89">
        <v>0</v>
      </c>
      <c r="Q11" s="68">
        <v>0</v>
      </c>
      <c r="R11" s="69">
        <f t="shared" si="3"/>
        <v>0</v>
      </c>
      <c r="S11" s="76">
        <f t="shared" si="4"/>
        <v>149.75</v>
      </c>
      <c r="T11" s="77">
        <f>T10+1</f>
        <v>3</v>
      </c>
      <c r="U11" s="77">
        <f>IF(S11=0,"—",U10+1)</f>
        <v>3</v>
      </c>
    </row>
    <row r="12" spans="2:21" ht="12.75">
      <c r="B12" s="60">
        <v>4004</v>
      </c>
      <c r="C12" s="61" t="s">
        <v>74</v>
      </c>
      <c r="D12" s="61" t="s">
        <v>50</v>
      </c>
      <c r="E12" s="62" t="s">
        <v>117</v>
      </c>
      <c r="F12" s="73">
        <v>5</v>
      </c>
      <c r="G12" s="74">
        <v>49.06</v>
      </c>
      <c r="H12" s="74">
        <f t="shared" si="0"/>
        <v>65.94</v>
      </c>
      <c r="I12" s="75">
        <v>0</v>
      </c>
      <c r="J12" s="74">
        <v>43.12</v>
      </c>
      <c r="K12" s="74">
        <f t="shared" si="1"/>
        <v>56.88</v>
      </c>
      <c r="L12" s="89">
        <v>51.84</v>
      </c>
      <c r="M12" s="68">
        <v>16</v>
      </c>
      <c r="N12" s="68">
        <v>0</v>
      </c>
      <c r="O12" s="69">
        <f t="shared" si="2"/>
        <v>16</v>
      </c>
      <c r="P12" s="89">
        <v>0</v>
      </c>
      <c r="Q12" s="68">
        <v>0</v>
      </c>
      <c r="R12" s="69">
        <f t="shared" si="3"/>
        <v>0</v>
      </c>
      <c r="S12" s="76">
        <f t="shared" si="4"/>
        <v>138.82</v>
      </c>
      <c r="T12" s="77">
        <f>T11+1</f>
        <v>4</v>
      </c>
      <c r="U12" s="77">
        <f>IF(S12=0,"—",U11+1)</f>
        <v>4</v>
      </c>
    </row>
    <row r="13" spans="2:21" ht="12.75">
      <c r="B13" s="60">
        <v>4005</v>
      </c>
      <c r="C13" s="61" t="s">
        <v>66</v>
      </c>
      <c r="D13" s="61" t="s">
        <v>45</v>
      </c>
      <c r="E13" s="62" t="s">
        <v>118</v>
      </c>
      <c r="F13" s="73">
        <v>0</v>
      </c>
      <c r="G13" s="74">
        <v>43.72</v>
      </c>
      <c r="H13" s="74">
        <f t="shared" si="0"/>
        <v>76.28</v>
      </c>
      <c r="I13" s="75">
        <v>0</v>
      </c>
      <c r="J13" s="74" t="s">
        <v>78</v>
      </c>
      <c r="K13" s="74">
        <f t="shared" si="1"/>
        <v>0</v>
      </c>
      <c r="L13" s="89">
        <v>51.66</v>
      </c>
      <c r="M13" s="68">
        <v>17</v>
      </c>
      <c r="N13" s="68">
        <v>0</v>
      </c>
      <c r="O13" s="69">
        <f t="shared" si="2"/>
        <v>17</v>
      </c>
      <c r="P13" s="89">
        <v>0</v>
      </c>
      <c r="Q13" s="68">
        <v>0</v>
      </c>
      <c r="R13" s="69">
        <f t="shared" si="3"/>
        <v>0</v>
      </c>
      <c r="S13" s="76">
        <f t="shared" si="4"/>
        <v>93.28</v>
      </c>
      <c r="T13" s="77">
        <f>T12+1</f>
        <v>5</v>
      </c>
      <c r="U13" s="77">
        <f>IF(S13=0,"—",U12+1)</f>
        <v>5</v>
      </c>
    </row>
    <row r="14" spans="2:21" ht="12.75">
      <c r="B14" s="60">
        <v>4003</v>
      </c>
      <c r="C14" s="61" t="s">
        <v>123</v>
      </c>
      <c r="D14" s="61" t="s">
        <v>45</v>
      </c>
      <c r="E14" s="62" t="s">
        <v>124</v>
      </c>
      <c r="F14" s="73">
        <v>0</v>
      </c>
      <c r="G14" s="74" t="s">
        <v>78</v>
      </c>
      <c r="H14" s="74">
        <f t="shared" si="0"/>
        <v>0</v>
      </c>
      <c r="I14" s="75">
        <v>0</v>
      </c>
      <c r="J14" s="74" t="s">
        <v>78</v>
      </c>
      <c r="K14" s="74">
        <f t="shared" si="1"/>
        <v>0</v>
      </c>
      <c r="L14" s="89">
        <v>42.84</v>
      </c>
      <c r="M14" s="68">
        <v>24</v>
      </c>
      <c r="N14" s="68">
        <v>0</v>
      </c>
      <c r="O14" s="69">
        <f t="shared" si="2"/>
        <v>24</v>
      </c>
      <c r="P14" s="89">
        <v>0</v>
      </c>
      <c r="Q14" s="68">
        <v>0</v>
      </c>
      <c r="R14" s="69">
        <f t="shared" si="3"/>
        <v>0</v>
      </c>
      <c r="S14" s="76">
        <f t="shared" si="4"/>
        <v>24</v>
      </c>
      <c r="T14" s="77">
        <f>T15+1</f>
        <v>7</v>
      </c>
      <c r="U14" s="77">
        <f>IF(S14=0,"—",U13+1)</f>
        <v>6</v>
      </c>
    </row>
    <row r="15" spans="2:21" ht="12.75">
      <c r="B15" s="60">
        <v>4008</v>
      </c>
      <c r="C15" s="61" t="s">
        <v>119</v>
      </c>
      <c r="D15" s="61" t="s">
        <v>48</v>
      </c>
      <c r="E15" s="62" t="s">
        <v>120</v>
      </c>
      <c r="F15" s="73">
        <v>0</v>
      </c>
      <c r="G15" s="74" t="s">
        <v>78</v>
      </c>
      <c r="H15" s="74">
        <f>IF(OR(G15="снят",G15="н/я",G15="н/ф",G15=0),0,120-G15-F15)</f>
        <v>0</v>
      </c>
      <c r="I15" s="75">
        <v>5</v>
      </c>
      <c r="J15" s="74">
        <v>40.69</v>
      </c>
      <c r="K15" s="74">
        <f>IF(OR(J15="снят",J15="н/я",J15="н/ф",J15=0),0,100-J15-I15)</f>
        <v>54.31</v>
      </c>
      <c r="L15" s="89" t="s">
        <v>81</v>
      </c>
      <c r="M15" s="68">
        <v>0</v>
      </c>
      <c r="N15" s="68">
        <v>0</v>
      </c>
      <c r="O15" s="69">
        <f>IF(OR(L15="снят",L15="н/я",L15="н/ф",L15=0),0,M15+N15)</f>
        <v>0</v>
      </c>
      <c r="P15" s="89">
        <v>0</v>
      </c>
      <c r="Q15" s="68">
        <v>0</v>
      </c>
      <c r="R15" s="69">
        <f>IF(OR(P15="снят",P15="н/я",P15="н/ф",P15=0),0,Q15)</f>
        <v>0</v>
      </c>
      <c r="S15" s="76">
        <f t="shared" si="4"/>
        <v>54.31</v>
      </c>
      <c r="T15" s="77">
        <f>T13+1</f>
        <v>6</v>
      </c>
      <c r="U15" s="77" t="s">
        <v>159</v>
      </c>
    </row>
    <row r="16" spans="2:21" ht="12.75">
      <c r="B16" s="60">
        <v>4001</v>
      </c>
      <c r="C16" s="61" t="s">
        <v>121</v>
      </c>
      <c r="D16" s="61" t="s">
        <v>45</v>
      </c>
      <c r="E16" s="62" t="s">
        <v>122</v>
      </c>
      <c r="F16" s="73">
        <v>0</v>
      </c>
      <c r="G16" s="74" t="s">
        <v>81</v>
      </c>
      <c r="H16" s="74">
        <f t="shared" si="0"/>
        <v>0</v>
      </c>
      <c r="I16" s="75">
        <v>0</v>
      </c>
      <c r="J16" s="74" t="s">
        <v>81</v>
      </c>
      <c r="K16" s="74">
        <f t="shared" si="1"/>
        <v>0</v>
      </c>
      <c r="L16" s="89" t="s">
        <v>81</v>
      </c>
      <c r="M16" s="68">
        <v>0</v>
      </c>
      <c r="N16" s="68">
        <v>0</v>
      </c>
      <c r="O16" s="69">
        <f t="shared" si="2"/>
        <v>0</v>
      </c>
      <c r="P16" s="89">
        <v>0</v>
      </c>
      <c r="Q16" s="68">
        <v>0</v>
      </c>
      <c r="R16" s="69">
        <f t="shared" si="3"/>
        <v>0</v>
      </c>
      <c r="S16" s="76">
        <f t="shared" si="4"/>
        <v>0</v>
      </c>
      <c r="T16" s="77">
        <f>T14+1</f>
        <v>8</v>
      </c>
      <c r="U16" s="77" t="str">
        <f>IF(S16=0,"—",U14+1)</f>
        <v>—</v>
      </c>
    </row>
    <row r="17" spans="2:21" ht="13.5" thickBot="1">
      <c r="B17" s="78"/>
      <c r="C17" s="79"/>
      <c r="D17" s="79"/>
      <c r="E17" s="80"/>
      <c r="F17" s="81"/>
      <c r="G17" s="79"/>
      <c r="H17" s="79"/>
      <c r="I17" s="81"/>
      <c r="J17" s="79"/>
      <c r="K17" s="79"/>
      <c r="L17" s="81"/>
      <c r="M17" s="79"/>
      <c r="N17" s="79"/>
      <c r="O17" s="82"/>
      <c r="P17" s="81"/>
      <c r="Q17" s="79"/>
      <c r="R17" s="82"/>
      <c r="S17" s="83"/>
      <c r="T17" s="84"/>
      <c r="U17" s="84"/>
    </row>
    <row r="21" spans="4:9" ht="15">
      <c r="D21" s="26" t="s">
        <v>141</v>
      </c>
      <c r="E21" s="31"/>
      <c r="F21" s="31"/>
      <c r="G21" s="31"/>
      <c r="H21" s="31"/>
      <c r="I21" s="31" t="s">
        <v>12</v>
      </c>
    </row>
    <row r="22" spans="4:9" ht="15">
      <c r="D22" s="26"/>
      <c r="E22" s="26"/>
      <c r="F22" s="26"/>
      <c r="G22" s="26"/>
      <c r="H22" s="26"/>
      <c r="I22" s="26"/>
    </row>
    <row r="23" spans="4:9" ht="15">
      <c r="D23" s="26" t="s">
        <v>142</v>
      </c>
      <c r="E23" s="26"/>
      <c r="F23" s="26"/>
      <c r="G23" s="26"/>
      <c r="H23" s="26"/>
      <c r="I23" s="26" t="s">
        <v>16</v>
      </c>
    </row>
  </sheetData>
  <sheetProtection/>
  <mergeCells count="11">
    <mergeCell ref="I7:K7"/>
    <mergeCell ref="L7:O7"/>
    <mergeCell ref="P7:R7"/>
    <mergeCell ref="S7:S8"/>
    <mergeCell ref="T7:T8"/>
    <mergeCell ref="U7:U8"/>
    <mergeCell ref="B7:B8"/>
    <mergeCell ref="C7:C8"/>
    <mergeCell ref="D7:D8"/>
    <mergeCell ref="E7:E8"/>
    <mergeCell ref="F7:H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U26"/>
  <sheetViews>
    <sheetView zoomScale="85" zoomScaleNormal="85" zoomScalePageLayoutView="0" workbookViewId="0" topLeftCell="A1">
      <selection activeCell="D24" sqref="D24:I26"/>
    </sheetView>
  </sheetViews>
  <sheetFormatPr defaultColWidth="9.00390625" defaultRowHeight="12.75"/>
  <cols>
    <col min="1" max="1" width="1.00390625" style="37" customWidth="1"/>
    <col min="2" max="2" width="5.125" style="36" customWidth="1"/>
    <col min="3" max="3" width="19.625" style="37" bestFit="1" customWidth="1"/>
    <col min="4" max="4" width="18.00390625" style="37" customWidth="1"/>
    <col min="5" max="5" width="38.00390625" style="37" bestFit="1" customWidth="1"/>
    <col min="6" max="15" width="7.75390625" style="37" customWidth="1"/>
    <col min="16" max="18" width="7.75390625" style="37" hidden="1" customWidth="1"/>
    <col min="19" max="19" width="7.75390625" style="37" customWidth="1"/>
    <col min="20" max="20" width="6.75390625" style="37" hidden="1" customWidth="1"/>
    <col min="21" max="21" width="6.75390625" style="37" customWidth="1"/>
    <col min="22" max="16384" width="9.125" style="37" customWidth="1"/>
  </cols>
  <sheetData>
    <row r="1" ht="5.25" customHeight="1"/>
    <row r="2" spans="2:21" ht="18.75">
      <c r="B2" s="85" t="str">
        <f>Title!C5</f>
        <v>Чемпионат Всероссийского спортивно-кинологического объединения "Лето 2020"</v>
      </c>
      <c r="C2" s="39"/>
      <c r="D2" s="39"/>
      <c r="F2" s="40"/>
      <c r="H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1" ht="18">
      <c r="B3" s="90" t="s">
        <v>143</v>
      </c>
      <c r="C3" s="39"/>
      <c r="D3" s="39"/>
      <c r="F3" s="40"/>
      <c r="H3" s="41"/>
      <c r="I3" s="9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5" ht="15">
      <c r="B4" s="42" t="str">
        <f>'AA-Maxi'!B4</f>
        <v>Многоборье</v>
      </c>
      <c r="E4" s="43"/>
    </row>
    <row r="5" spans="2:19" s="36" customFormat="1" ht="12.75">
      <c r="B5" s="44" t="s">
        <v>156</v>
      </c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49"/>
    </row>
    <row r="6" spans="5:19" s="36" customFormat="1" ht="13.5" thickBot="1">
      <c r="E6" s="43"/>
      <c r="F6" s="87"/>
      <c r="G6" s="87"/>
      <c r="H6" s="87"/>
      <c r="I6" s="87"/>
      <c r="J6" s="88"/>
      <c r="K6" s="87"/>
      <c r="L6" s="87"/>
      <c r="M6" s="88"/>
      <c r="N6" s="87"/>
      <c r="O6" s="87"/>
      <c r="P6" s="87"/>
      <c r="Q6" s="87"/>
      <c r="R6" s="87"/>
      <c r="S6" s="49"/>
    </row>
    <row r="7" spans="2:21" ht="13.5" customHeight="1">
      <c r="B7" s="100" t="s">
        <v>23</v>
      </c>
      <c r="C7" s="102" t="s">
        <v>24</v>
      </c>
      <c r="D7" s="104" t="s">
        <v>25</v>
      </c>
      <c r="E7" s="106" t="s">
        <v>26</v>
      </c>
      <c r="F7" s="108" t="s">
        <v>27</v>
      </c>
      <c r="G7" s="109"/>
      <c r="H7" s="109"/>
      <c r="I7" s="111" t="s">
        <v>28</v>
      </c>
      <c r="J7" s="109"/>
      <c r="K7" s="109"/>
      <c r="L7" s="111" t="s">
        <v>36</v>
      </c>
      <c r="M7" s="109"/>
      <c r="N7" s="109"/>
      <c r="O7" s="112"/>
      <c r="P7" s="111" t="s">
        <v>37</v>
      </c>
      <c r="Q7" s="109"/>
      <c r="R7" s="112"/>
      <c r="S7" s="94" t="s">
        <v>38</v>
      </c>
      <c r="T7" s="98" t="s">
        <v>31</v>
      </c>
      <c r="U7" s="98" t="s">
        <v>31</v>
      </c>
    </row>
    <row r="8" spans="2:21" ht="34.5" thickBot="1">
      <c r="B8" s="101"/>
      <c r="C8" s="103"/>
      <c r="D8" s="105"/>
      <c r="E8" s="107"/>
      <c r="F8" s="55" t="s">
        <v>32</v>
      </c>
      <c r="G8" s="56" t="s">
        <v>33</v>
      </c>
      <c r="H8" s="56" t="s">
        <v>39</v>
      </c>
      <c r="I8" s="58" t="s">
        <v>32</v>
      </c>
      <c r="J8" s="56" t="s">
        <v>33</v>
      </c>
      <c r="K8" s="56" t="s">
        <v>39</v>
      </c>
      <c r="L8" s="58" t="s">
        <v>33</v>
      </c>
      <c r="M8" s="56" t="s">
        <v>40</v>
      </c>
      <c r="N8" s="56" t="s">
        <v>41</v>
      </c>
      <c r="O8" s="59" t="s">
        <v>39</v>
      </c>
      <c r="P8" s="58" t="s">
        <v>33</v>
      </c>
      <c r="Q8" s="56" t="s">
        <v>42</v>
      </c>
      <c r="R8" s="59" t="s">
        <v>39</v>
      </c>
      <c r="S8" s="113"/>
      <c r="T8" s="114"/>
      <c r="U8" s="114"/>
    </row>
    <row r="9" spans="2:21" ht="12.75">
      <c r="B9" s="60">
        <v>3011</v>
      </c>
      <c r="C9" s="61" t="s">
        <v>56</v>
      </c>
      <c r="D9" s="61" t="s">
        <v>46</v>
      </c>
      <c r="E9" s="62" t="s">
        <v>125</v>
      </c>
      <c r="F9" s="73">
        <v>0</v>
      </c>
      <c r="G9" s="74">
        <v>37.31</v>
      </c>
      <c r="H9" s="74">
        <f aca="true" t="shared" si="0" ref="H9:H19">IF(OR(G9="снят",G9="н/я",G9="н/ф",G9=0),0,120-G9-F9)</f>
        <v>82.69</v>
      </c>
      <c r="I9" s="75">
        <v>0</v>
      </c>
      <c r="J9" s="74">
        <v>37.56</v>
      </c>
      <c r="K9" s="74">
        <f aca="true" t="shared" si="1" ref="K9:K19">IF(OR(J9="снят",J9="н/я",J9="н/ф",J9=0),0,100-J9-I9)</f>
        <v>62.44</v>
      </c>
      <c r="L9" s="89">
        <v>42.78</v>
      </c>
      <c r="M9" s="68">
        <v>33</v>
      </c>
      <c r="N9" s="68">
        <v>15</v>
      </c>
      <c r="O9" s="69">
        <f aca="true" t="shared" si="2" ref="O9:O19">IF(OR(L9="снят",L9="н/я",L9="н/ф",L9=0),0,M9+N9)</f>
        <v>48</v>
      </c>
      <c r="P9" s="89">
        <v>0</v>
      </c>
      <c r="Q9" s="68">
        <v>0</v>
      </c>
      <c r="R9" s="69">
        <f aca="true" t="shared" si="3" ref="R9:R19">IF(OR(P9="снят",P9="н/я",P9="н/ф",P9=0),0,Q9)</f>
        <v>0</v>
      </c>
      <c r="S9" s="70">
        <f aca="true" t="shared" si="4" ref="S9:S19">SUMIF($8:$8,"баллы",$A9:$IV9)</f>
        <v>193.13</v>
      </c>
      <c r="T9" s="72">
        <v>1</v>
      </c>
      <c r="U9" s="72">
        <f>IF(S9=0,"—",1)</f>
        <v>1</v>
      </c>
    </row>
    <row r="10" spans="2:21" ht="12.75">
      <c r="B10" s="60">
        <v>3009</v>
      </c>
      <c r="C10" s="61" t="s">
        <v>102</v>
      </c>
      <c r="D10" s="61" t="s">
        <v>48</v>
      </c>
      <c r="E10" s="62" t="s">
        <v>126</v>
      </c>
      <c r="F10" s="73">
        <v>0</v>
      </c>
      <c r="G10" s="74">
        <v>40.87</v>
      </c>
      <c r="H10" s="74">
        <f t="shared" si="0"/>
        <v>79.13</v>
      </c>
      <c r="I10" s="75">
        <v>0</v>
      </c>
      <c r="J10" s="74">
        <v>40.16</v>
      </c>
      <c r="K10" s="74">
        <f t="shared" si="1"/>
        <v>59.84</v>
      </c>
      <c r="L10" s="89">
        <v>45.75</v>
      </c>
      <c r="M10" s="68">
        <v>30</v>
      </c>
      <c r="N10" s="68">
        <v>0</v>
      </c>
      <c r="O10" s="69">
        <f t="shared" si="2"/>
        <v>30</v>
      </c>
      <c r="P10" s="89">
        <v>0</v>
      </c>
      <c r="Q10" s="68">
        <v>0</v>
      </c>
      <c r="R10" s="69">
        <f t="shared" si="3"/>
        <v>0</v>
      </c>
      <c r="S10" s="76">
        <f t="shared" si="4"/>
        <v>168.97</v>
      </c>
      <c r="T10" s="77">
        <f aca="true" t="shared" si="5" ref="T10:T19">T9+1</f>
        <v>2</v>
      </c>
      <c r="U10" s="77">
        <f aca="true" t="shared" si="6" ref="U10:U18">IF(S10=0,"—",U9+1)</f>
        <v>2</v>
      </c>
    </row>
    <row r="11" spans="2:21" ht="12.75">
      <c r="B11" s="60">
        <v>3004</v>
      </c>
      <c r="C11" s="61" t="s">
        <v>127</v>
      </c>
      <c r="D11" s="61" t="s">
        <v>45</v>
      </c>
      <c r="E11" s="62" t="s">
        <v>128</v>
      </c>
      <c r="F11" s="73">
        <v>0</v>
      </c>
      <c r="G11" s="74">
        <v>40.34</v>
      </c>
      <c r="H11" s="74">
        <f t="shared" si="0"/>
        <v>79.66</v>
      </c>
      <c r="I11" s="75">
        <v>5</v>
      </c>
      <c r="J11" s="74">
        <v>40.19</v>
      </c>
      <c r="K11" s="74">
        <f t="shared" si="1"/>
        <v>54.81</v>
      </c>
      <c r="L11" s="89">
        <v>46.63</v>
      </c>
      <c r="M11" s="68">
        <v>30</v>
      </c>
      <c r="N11" s="68">
        <v>0</v>
      </c>
      <c r="O11" s="69">
        <f t="shared" si="2"/>
        <v>30</v>
      </c>
      <c r="P11" s="89">
        <v>0</v>
      </c>
      <c r="Q11" s="68">
        <v>0</v>
      </c>
      <c r="R11" s="69">
        <f t="shared" si="3"/>
        <v>0</v>
      </c>
      <c r="S11" s="76">
        <f t="shared" si="4"/>
        <v>164.47</v>
      </c>
      <c r="T11" s="77">
        <f t="shared" si="5"/>
        <v>3</v>
      </c>
      <c r="U11" s="77">
        <f t="shared" si="6"/>
        <v>3</v>
      </c>
    </row>
    <row r="12" spans="2:21" ht="12.75">
      <c r="B12" s="60">
        <v>3002</v>
      </c>
      <c r="C12" s="61" t="s">
        <v>119</v>
      </c>
      <c r="D12" s="61" t="s">
        <v>45</v>
      </c>
      <c r="E12" s="62" t="s">
        <v>130</v>
      </c>
      <c r="F12" s="73">
        <v>0</v>
      </c>
      <c r="G12" s="74">
        <v>43.28</v>
      </c>
      <c r="H12" s="74">
        <f t="shared" si="0"/>
        <v>76.72</v>
      </c>
      <c r="I12" s="75">
        <v>5</v>
      </c>
      <c r="J12" s="74">
        <v>44</v>
      </c>
      <c r="K12" s="74">
        <f t="shared" si="1"/>
        <v>51</v>
      </c>
      <c r="L12" s="89">
        <v>41.57</v>
      </c>
      <c r="M12" s="68">
        <v>26</v>
      </c>
      <c r="N12" s="68">
        <v>0</v>
      </c>
      <c r="O12" s="69">
        <f t="shared" si="2"/>
        <v>26</v>
      </c>
      <c r="P12" s="89">
        <v>0</v>
      </c>
      <c r="Q12" s="68">
        <v>0</v>
      </c>
      <c r="R12" s="69">
        <f t="shared" si="3"/>
        <v>0</v>
      </c>
      <c r="S12" s="76">
        <f t="shared" si="4"/>
        <v>153.72</v>
      </c>
      <c r="T12" s="77">
        <f t="shared" si="5"/>
        <v>4</v>
      </c>
      <c r="U12" s="77">
        <f t="shared" si="6"/>
        <v>4</v>
      </c>
    </row>
    <row r="13" spans="2:21" ht="12.75">
      <c r="B13" s="60">
        <v>3010</v>
      </c>
      <c r="C13" s="61" t="s">
        <v>121</v>
      </c>
      <c r="D13" s="61" t="s">
        <v>45</v>
      </c>
      <c r="E13" s="62" t="s">
        <v>129</v>
      </c>
      <c r="F13" s="73">
        <v>0</v>
      </c>
      <c r="G13" s="74">
        <v>48.06</v>
      </c>
      <c r="H13" s="74">
        <f t="shared" si="0"/>
        <v>71.94</v>
      </c>
      <c r="I13" s="75">
        <v>0</v>
      </c>
      <c r="J13" s="74">
        <v>44.53</v>
      </c>
      <c r="K13" s="74">
        <f t="shared" si="1"/>
        <v>55.47</v>
      </c>
      <c r="L13" s="89">
        <v>42.66</v>
      </c>
      <c r="M13" s="68">
        <v>24</v>
      </c>
      <c r="N13" s="68">
        <v>0</v>
      </c>
      <c r="O13" s="69">
        <f t="shared" si="2"/>
        <v>24</v>
      </c>
      <c r="P13" s="89">
        <v>0</v>
      </c>
      <c r="Q13" s="68">
        <v>0</v>
      </c>
      <c r="R13" s="69">
        <f t="shared" si="3"/>
        <v>0</v>
      </c>
      <c r="S13" s="76">
        <f t="shared" si="4"/>
        <v>151.41</v>
      </c>
      <c r="T13" s="77">
        <f t="shared" si="5"/>
        <v>5</v>
      </c>
      <c r="U13" s="77">
        <f t="shared" si="6"/>
        <v>5</v>
      </c>
    </row>
    <row r="14" spans="2:21" ht="12.75">
      <c r="B14" s="60">
        <v>3005</v>
      </c>
      <c r="C14" s="61" t="s">
        <v>131</v>
      </c>
      <c r="D14" s="61" t="s">
        <v>49</v>
      </c>
      <c r="E14" s="62" t="s">
        <v>132</v>
      </c>
      <c r="F14" s="73">
        <v>0</v>
      </c>
      <c r="G14" s="74" t="s">
        <v>78</v>
      </c>
      <c r="H14" s="74">
        <f t="shared" si="0"/>
        <v>0</v>
      </c>
      <c r="I14" s="75">
        <v>0</v>
      </c>
      <c r="J14" s="74">
        <v>39.94</v>
      </c>
      <c r="K14" s="74">
        <f t="shared" si="1"/>
        <v>60.06</v>
      </c>
      <c r="L14" s="89">
        <v>46.47</v>
      </c>
      <c r="M14" s="68">
        <v>28</v>
      </c>
      <c r="N14" s="68">
        <v>0</v>
      </c>
      <c r="O14" s="69">
        <f t="shared" si="2"/>
        <v>28</v>
      </c>
      <c r="P14" s="89">
        <v>0</v>
      </c>
      <c r="Q14" s="68">
        <v>0</v>
      </c>
      <c r="R14" s="69">
        <f t="shared" si="3"/>
        <v>0</v>
      </c>
      <c r="S14" s="76">
        <f t="shared" si="4"/>
        <v>88.06</v>
      </c>
      <c r="T14" s="77">
        <f t="shared" si="5"/>
        <v>6</v>
      </c>
      <c r="U14" s="77">
        <f t="shared" si="6"/>
        <v>6</v>
      </c>
    </row>
    <row r="15" spans="2:21" ht="12.75">
      <c r="B15" s="60">
        <v>3003</v>
      </c>
      <c r="C15" s="61" t="s">
        <v>133</v>
      </c>
      <c r="D15" s="61" t="s">
        <v>45</v>
      </c>
      <c r="E15" s="62" t="s">
        <v>134</v>
      </c>
      <c r="F15" s="73">
        <v>0</v>
      </c>
      <c r="G15" s="74" t="s">
        <v>78</v>
      </c>
      <c r="H15" s="74">
        <f t="shared" si="0"/>
        <v>0</v>
      </c>
      <c r="I15" s="75">
        <v>0</v>
      </c>
      <c r="J15" s="74">
        <v>48.15</v>
      </c>
      <c r="K15" s="74">
        <f t="shared" si="1"/>
        <v>51.85</v>
      </c>
      <c r="L15" s="89">
        <v>43.46</v>
      </c>
      <c r="M15" s="68">
        <v>28</v>
      </c>
      <c r="N15" s="68">
        <v>0</v>
      </c>
      <c r="O15" s="69">
        <f t="shared" si="2"/>
        <v>28</v>
      </c>
      <c r="P15" s="89">
        <v>0</v>
      </c>
      <c r="Q15" s="68">
        <v>0</v>
      </c>
      <c r="R15" s="69">
        <f t="shared" si="3"/>
        <v>0</v>
      </c>
      <c r="S15" s="76">
        <f t="shared" si="4"/>
        <v>79.85</v>
      </c>
      <c r="T15" s="77">
        <f t="shared" si="5"/>
        <v>7</v>
      </c>
      <c r="U15" s="77">
        <f t="shared" si="6"/>
        <v>7</v>
      </c>
    </row>
    <row r="16" spans="2:21" ht="12.75">
      <c r="B16" s="60">
        <v>3007</v>
      </c>
      <c r="C16" s="61" t="s">
        <v>135</v>
      </c>
      <c r="D16" s="61" t="s">
        <v>45</v>
      </c>
      <c r="E16" s="62" t="s">
        <v>136</v>
      </c>
      <c r="F16" s="73">
        <v>0</v>
      </c>
      <c r="G16" s="74" t="s">
        <v>78</v>
      </c>
      <c r="H16" s="74">
        <f t="shared" si="0"/>
        <v>0</v>
      </c>
      <c r="I16" s="75">
        <v>5</v>
      </c>
      <c r="J16" s="74">
        <v>54.88</v>
      </c>
      <c r="K16" s="74">
        <f t="shared" si="1"/>
        <v>40.12</v>
      </c>
      <c r="L16" s="89">
        <v>61.25</v>
      </c>
      <c r="M16" s="68">
        <v>22</v>
      </c>
      <c r="N16" s="68">
        <v>0</v>
      </c>
      <c r="O16" s="69">
        <f t="shared" si="2"/>
        <v>22</v>
      </c>
      <c r="P16" s="89">
        <v>0</v>
      </c>
      <c r="Q16" s="68">
        <v>0</v>
      </c>
      <c r="R16" s="69">
        <f t="shared" si="3"/>
        <v>0</v>
      </c>
      <c r="S16" s="76">
        <f t="shared" si="4"/>
        <v>62.12</v>
      </c>
      <c r="T16" s="77">
        <f t="shared" si="5"/>
        <v>8</v>
      </c>
      <c r="U16" s="77">
        <f t="shared" si="6"/>
        <v>8</v>
      </c>
    </row>
    <row r="17" spans="2:21" ht="12.75">
      <c r="B17" s="60">
        <v>3008</v>
      </c>
      <c r="C17" s="61" t="s">
        <v>72</v>
      </c>
      <c r="D17" s="61" t="s">
        <v>48</v>
      </c>
      <c r="E17" s="62" t="s">
        <v>140</v>
      </c>
      <c r="F17" s="73">
        <v>0</v>
      </c>
      <c r="G17" s="74" t="s">
        <v>78</v>
      </c>
      <c r="H17" s="74">
        <f t="shared" si="0"/>
        <v>0</v>
      </c>
      <c r="I17" s="75">
        <v>0</v>
      </c>
      <c r="J17" s="74" t="s">
        <v>78</v>
      </c>
      <c r="K17" s="74">
        <f t="shared" si="1"/>
        <v>0</v>
      </c>
      <c r="L17" s="89">
        <v>62.75</v>
      </c>
      <c r="M17" s="68">
        <v>29</v>
      </c>
      <c r="N17" s="68">
        <v>0</v>
      </c>
      <c r="O17" s="69">
        <f t="shared" si="2"/>
        <v>29</v>
      </c>
      <c r="P17" s="89">
        <v>0</v>
      </c>
      <c r="Q17" s="68">
        <v>0</v>
      </c>
      <c r="R17" s="69">
        <f t="shared" si="3"/>
        <v>0</v>
      </c>
      <c r="S17" s="76">
        <f t="shared" si="4"/>
        <v>29</v>
      </c>
      <c r="T17" s="77">
        <f t="shared" si="5"/>
        <v>9</v>
      </c>
      <c r="U17" s="77">
        <f t="shared" si="6"/>
        <v>9</v>
      </c>
    </row>
    <row r="18" spans="2:21" ht="12.75">
      <c r="B18" s="60">
        <v>3001</v>
      </c>
      <c r="C18" s="61" t="s">
        <v>137</v>
      </c>
      <c r="D18" s="61" t="s">
        <v>51</v>
      </c>
      <c r="E18" s="62" t="s">
        <v>138</v>
      </c>
      <c r="F18" s="73">
        <v>0</v>
      </c>
      <c r="G18" s="74" t="s">
        <v>78</v>
      </c>
      <c r="H18" s="74">
        <f t="shared" si="0"/>
        <v>0</v>
      </c>
      <c r="I18" s="75">
        <v>0</v>
      </c>
      <c r="J18" s="74" t="s">
        <v>78</v>
      </c>
      <c r="K18" s="74">
        <f t="shared" si="1"/>
        <v>0</v>
      </c>
      <c r="L18" s="89">
        <v>46.21</v>
      </c>
      <c r="M18" s="68">
        <v>18</v>
      </c>
      <c r="N18" s="68">
        <v>0</v>
      </c>
      <c r="O18" s="69">
        <f t="shared" si="2"/>
        <v>18</v>
      </c>
      <c r="P18" s="89">
        <v>0</v>
      </c>
      <c r="Q18" s="68">
        <v>0</v>
      </c>
      <c r="R18" s="69">
        <f t="shared" si="3"/>
        <v>0</v>
      </c>
      <c r="S18" s="76">
        <f t="shared" si="4"/>
        <v>18</v>
      </c>
      <c r="T18" s="77">
        <f t="shared" si="5"/>
        <v>10</v>
      </c>
      <c r="U18" s="77">
        <f t="shared" si="6"/>
        <v>10</v>
      </c>
    </row>
    <row r="19" spans="2:21" ht="12.75">
      <c r="B19" s="60">
        <v>3006</v>
      </c>
      <c r="C19" s="61" t="s">
        <v>89</v>
      </c>
      <c r="D19" s="61" t="s">
        <v>49</v>
      </c>
      <c r="E19" s="62" t="s">
        <v>139</v>
      </c>
      <c r="F19" s="73">
        <v>0</v>
      </c>
      <c r="G19" s="74" t="s">
        <v>78</v>
      </c>
      <c r="H19" s="74">
        <f t="shared" si="0"/>
        <v>0</v>
      </c>
      <c r="I19" s="75">
        <v>5</v>
      </c>
      <c r="J19" s="74">
        <v>37.44</v>
      </c>
      <c r="K19" s="74">
        <f t="shared" si="1"/>
        <v>57.56</v>
      </c>
      <c r="L19" s="89" t="s">
        <v>78</v>
      </c>
      <c r="M19" s="68">
        <v>0</v>
      </c>
      <c r="N19" s="68">
        <v>0</v>
      </c>
      <c r="O19" s="69">
        <f t="shared" si="2"/>
        <v>0</v>
      </c>
      <c r="P19" s="89">
        <v>0</v>
      </c>
      <c r="Q19" s="68">
        <v>0</v>
      </c>
      <c r="R19" s="69">
        <f t="shared" si="3"/>
        <v>0</v>
      </c>
      <c r="S19" s="76">
        <f t="shared" si="4"/>
        <v>57.56</v>
      </c>
      <c r="T19" s="77">
        <f t="shared" si="5"/>
        <v>11</v>
      </c>
      <c r="U19" s="77" t="s">
        <v>160</v>
      </c>
    </row>
    <row r="20" spans="2:21" ht="13.5" thickBot="1">
      <c r="B20" s="78"/>
      <c r="C20" s="79"/>
      <c r="D20" s="79"/>
      <c r="E20" s="80"/>
      <c r="F20" s="81"/>
      <c r="G20" s="79"/>
      <c r="H20" s="79"/>
      <c r="I20" s="81"/>
      <c r="J20" s="79"/>
      <c r="K20" s="79"/>
      <c r="L20" s="81"/>
      <c r="M20" s="79"/>
      <c r="N20" s="79"/>
      <c r="O20" s="82"/>
      <c r="P20" s="81"/>
      <c r="Q20" s="79"/>
      <c r="R20" s="82"/>
      <c r="S20" s="83"/>
      <c r="T20" s="84"/>
      <c r="U20" s="84"/>
    </row>
    <row r="24" spans="4:9" ht="15">
      <c r="D24" s="26" t="s">
        <v>141</v>
      </c>
      <c r="E24" s="31"/>
      <c r="F24" s="31"/>
      <c r="G24" s="31"/>
      <c r="H24" s="31"/>
      <c r="I24" s="31" t="s">
        <v>12</v>
      </c>
    </row>
    <row r="25" spans="4:9" ht="15">
      <c r="D25" s="26"/>
      <c r="E25" s="26"/>
      <c r="F25" s="26"/>
      <c r="G25" s="26"/>
      <c r="H25" s="26"/>
      <c r="I25" s="26"/>
    </row>
    <row r="26" spans="4:9" ht="15">
      <c r="D26" s="26" t="s">
        <v>142</v>
      </c>
      <c r="E26" s="26"/>
      <c r="F26" s="26"/>
      <c r="G26" s="26"/>
      <c r="H26" s="26"/>
      <c r="I26" s="26" t="s">
        <v>16</v>
      </c>
    </row>
  </sheetData>
  <sheetProtection/>
  <mergeCells count="11">
    <mergeCell ref="I7:K7"/>
    <mergeCell ref="L7:O7"/>
    <mergeCell ref="P7:R7"/>
    <mergeCell ref="S7:S8"/>
    <mergeCell ref="T7:T8"/>
    <mergeCell ref="U7:U8"/>
    <mergeCell ref="B7:B8"/>
    <mergeCell ref="C7:C8"/>
    <mergeCell ref="D7:D8"/>
    <mergeCell ref="E7:E8"/>
    <mergeCell ref="F7:H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dcterms:created xsi:type="dcterms:W3CDTF">2020-08-25T14:41:37Z</dcterms:created>
  <dcterms:modified xsi:type="dcterms:W3CDTF">2020-08-27T12:54:02Z</dcterms:modified>
  <cp:category/>
  <cp:version/>
  <cp:contentType/>
  <cp:contentStatus/>
</cp:coreProperties>
</file>